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utomatic" sheetId="1" r:id="rId1"/>
    <sheet name="Manual" sheetId="2" r:id="rId2"/>
  </sheets>
  <definedNames>
    <definedName name="_xlnm.Print_Area" localSheetId="1">'Manual'!$A$1:$L$35</definedName>
  </definedNames>
  <calcPr fullCalcOnLoad="1"/>
</workbook>
</file>

<file path=xl/sharedStrings.xml><?xml version="1.0" encoding="utf-8"?>
<sst xmlns="http://schemas.openxmlformats.org/spreadsheetml/2006/main" count="58" uniqueCount="27">
  <si>
    <t>Basic</t>
  </si>
  <si>
    <t>DA</t>
  </si>
  <si>
    <t>HRA</t>
  </si>
  <si>
    <t>Total</t>
  </si>
  <si>
    <t>Old</t>
  </si>
  <si>
    <t>Revised</t>
  </si>
  <si>
    <t>ida rate</t>
  </si>
  <si>
    <t>D.pay</t>
  </si>
  <si>
    <t>Type your HRA Rate here &gt;</t>
  </si>
  <si>
    <t>Benefit</t>
  </si>
  <si>
    <t>Type your Increment Amount here &gt;</t>
  </si>
  <si>
    <t>Period</t>
  </si>
  <si>
    <t xml:space="preserve">Calculation Sheet for IDA Merger Benefit </t>
  </si>
  <si>
    <r>
      <t>Type Increment Month(</t>
    </r>
    <r>
      <rPr>
        <b/>
        <i/>
        <sz val="8"/>
        <color indexed="10"/>
        <rFont val="Arial"/>
        <family val="2"/>
      </rPr>
      <t xml:space="preserve">in Nos. </t>
    </r>
    <r>
      <rPr>
        <b/>
        <i/>
        <sz val="8"/>
        <color indexed="12"/>
        <rFont val="Arial"/>
        <family val="2"/>
      </rPr>
      <t>)here &gt;</t>
    </r>
  </si>
  <si>
    <t>Prof.Allowance</t>
  </si>
  <si>
    <t>Diet Allowance</t>
  </si>
  <si>
    <r>
      <t xml:space="preserve">IDA Merger Benefit for BSNL employees </t>
    </r>
    <r>
      <rPr>
        <sz val="12"/>
        <color indexed="14"/>
        <rFont val="Arial"/>
        <family val="2"/>
      </rPr>
      <t>(if approved)</t>
    </r>
  </si>
  <si>
    <t>HRA Rate</t>
  </si>
  <si>
    <t>Type second &amp; Fourth columns below manually</t>
  </si>
  <si>
    <r>
      <t xml:space="preserve">Type your BASIC PAY on </t>
    </r>
    <r>
      <rPr>
        <b/>
        <i/>
        <sz val="8"/>
        <color indexed="10"/>
        <rFont val="Arial"/>
        <family val="2"/>
      </rPr>
      <t>May</t>
    </r>
    <r>
      <rPr>
        <b/>
        <i/>
        <sz val="10"/>
        <color indexed="10"/>
        <rFont val="Arial"/>
        <family val="2"/>
      </rPr>
      <t xml:space="preserve">-2008 </t>
    </r>
    <r>
      <rPr>
        <b/>
        <i/>
        <sz val="8"/>
        <color indexed="12"/>
        <rFont val="Arial"/>
        <family val="2"/>
      </rPr>
      <t>&gt;</t>
    </r>
  </si>
  <si>
    <t>Benefit Upto May-2008 &gt;</t>
  </si>
  <si>
    <r>
      <t xml:space="preserve">DA Merger Benefit for BSNL employees </t>
    </r>
    <r>
      <rPr>
        <sz val="12"/>
        <color indexed="14"/>
        <rFont val="Arial"/>
        <family val="2"/>
      </rPr>
      <t>(if approved)</t>
    </r>
  </si>
  <si>
    <t>Gross</t>
  </si>
  <si>
    <t>Net</t>
  </si>
  <si>
    <t>Type TDS Rate here &gt;</t>
  </si>
  <si>
    <r>
      <t>TDS</t>
    </r>
    <r>
      <rPr>
        <b/>
        <u val="single"/>
        <sz val="8"/>
        <color indexed="17"/>
        <rFont val="Arial"/>
        <family val="2"/>
      </rPr>
      <t xml:space="preserve"> </t>
    </r>
    <r>
      <rPr>
        <b/>
        <u val="single"/>
        <sz val="7"/>
        <color indexed="53"/>
        <rFont val="Arial"/>
        <family val="2"/>
      </rPr>
      <t>(Incl. Cess)</t>
    </r>
  </si>
  <si>
    <r>
      <t xml:space="preserve">MRS benefit </t>
    </r>
    <r>
      <rPr>
        <sz val="12"/>
        <color indexed="11"/>
        <rFont val="Arial"/>
        <family val="2"/>
      </rPr>
      <t>&gt;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</si>
</sst>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3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5"/>
      <color indexed="12"/>
      <name val="Arial"/>
      <family val="2"/>
    </font>
    <font>
      <b/>
      <sz val="10"/>
      <color indexed="53"/>
      <name val="Arial"/>
      <family val="2"/>
    </font>
    <font>
      <b/>
      <sz val="14"/>
      <color indexed="17"/>
      <name val="Arial"/>
      <family val="2"/>
    </font>
    <font>
      <i/>
      <u val="single"/>
      <sz val="18"/>
      <color indexed="14"/>
      <name val="Arial"/>
      <family val="2"/>
    </font>
    <font>
      <b/>
      <i/>
      <sz val="9"/>
      <color indexed="12"/>
      <name val="Arial"/>
      <family val="2"/>
    </font>
    <font>
      <sz val="10"/>
      <color indexed="53"/>
      <name val="Arial"/>
      <family val="2"/>
    </font>
    <font>
      <vertAlign val="superscript"/>
      <sz val="20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20"/>
      <color indexed="9"/>
      <name val="Arial"/>
      <family val="2"/>
    </font>
    <font>
      <sz val="12"/>
      <color indexed="14"/>
      <name val="Arial"/>
      <family val="2"/>
    </font>
    <font>
      <i/>
      <u val="single"/>
      <sz val="18"/>
      <color indexed="18"/>
      <name val="Arial"/>
      <family val="2"/>
    </font>
    <font>
      <b/>
      <i/>
      <u val="single"/>
      <sz val="8"/>
      <color indexed="17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8"/>
      <color indexed="17"/>
      <name val="Arial"/>
      <family val="2"/>
    </font>
    <font>
      <b/>
      <u val="single"/>
      <sz val="7"/>
      <color indexed="53"/>
      <name val="Arial"/>
      <family val="2"/>
    </font>
    <font>
      <b/>
      <u val="single"/>
      <sz val="10"/>
      <color indexed="17"/>
      <name val="Arial"/>
      <family val="2"/>
    </font>
    <font>
      <i/>
      <u val="single"/>
      <sz val="16"/>
      <color indexed="18"/>
      <name val="Arial"/>
      <family val="2"/>
    </font>
    <font>
      <sz val="8"/>
      <color indexed="9"/>
      <name val="Arial"/>
      <family val="2"/>
    </font>
    <font>
      <sz val="20"/>
      <name val="Arial"/>
      <family val="2"/>
    </font>
    <font>
      <sz val="8"/>
      <color indexed="11"/>
      <name val="Arial"/>
      <family val="2"/>
    </font>
    <font>
      <sz val="12"/>
      <color indexed="11"/>
      <name val="Arial"/>
      <family val="2"/>
    </font>
    <font>
      <i/>
      <u val="single"/>
      <sz val="18"/>
      <name val="Arial"/>
      <family val="2"/>
    </font>
    <font>
      <b/>
      <i/>
      <u val="single"/>
      <sz val="8"/>
      <name val="Arial"/>
      <family val="2"/>
    </font>
    <font>
      <vertAlign val="superscript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ck">
        <color indexed="24"/>
      </right>
      <top style="thick">
        <color indexed="24"/>
      </top>
      <bottom style="thick">
        <color indexed="24"/>
      </bottom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 style="thick">
        <color indexed="24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17" fontId="1" fillId="2" borderId="2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" fontId="1" fillId="2" borderId="3" xfId="0" applyNumberFormat="1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/>
      <protection hidden="1"/>
    </xf>
    <xf numFmtId="17" fontId="1" fillId="2" borderId="5" xfId="0" applyNumberFormat="1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/>
      <protection hidden="1"/>
    </xf>
    <xf numFmtId="1" fontId="0" fillId="2" borderId="7" xfId="0" applyNumberFormat="1" applyFill="1" applyBorder="1" applyAlignment="1" applyProtection="1">
      <alignment/>
      <protection hidden="1"/>
    </xf>
    <xf numFmtId="1" fontId="0" fillId="2" borderId="5" xfId="0" applyNumberFormat="1" applyFill="1" applyBorder="1" applyAlignment="1" applyProtection="1">
      <alignment/>
      <protection hidden="1"/>
    </xf>
    <xf numFmtId="1" fontId="0" fillId="2" borderId="8" xfId="0" applyNumberFormat="1" applyFill="1" applyBorder="1" applyAlignment="1" applyProtection="1">
      <alignment/>
      <protection hidden="1"/>
    </xf>
    <xf numFmtId="1" fontId="0" fillId="2" borderId="9" xfId="0" applyNumberFormat="1" applyFill="1" applyBorder="1" applyAlignment="1" applyProtection="1">
      <alignment/>
      <protection hidden="1"/>
    </xf>
    <xf numFmtId="1" fontId="0" fillId="2" borderId="2" xfId="0" applyNumberFormat="1" applyFill="1" applyBorder="1" applyAlignment="1" applyProtection="1">
      <alignment/>
      <protection hidden="1"/>
    </xf>
    <xf numFmtId="1" fontId="4" fillId="2" borderId="10" xfId="0" applyNumberFormat="1" applyFont="1" applyFill="1" applyBorder="1" applyAlignment="1" applyProtection="1">
      <alignment/>
      <protection hidden="1"/>
    </xf>
    <xf numFmtId="1" fontId="0" fillId="2" borderId="11" xfId="0" applyNumberFormat="1" applyFill="1" applyBorder="1" applyAlignment="1" applyProtection="1">
      <alignment/>
      <protection hidden="1"/>
    </xf>
    <xf numFmtId="1" fontId="0" fillId="2" borderId="3" xfId="0" applyNumberForma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locked="0"/>
    </xf>
    <xf numFmtId="0" fontId="0" fillId="0" borderId="8" xfId="0" applyNumberFormat="1" applyFill="1" applyBorder="1" applyAlignment="1" applyProtection="1">
      <alignment/>
      <protection locked="0"/>
    </xf>
    <xf numFmtId="1" fontId="4" fillId="2" borderId="13" xfId="0" applyNumberFormat="1" applyFont="1" applyFill="1" applyBorder="1" applyAlignment="1" applyProtection="1">
      <alignment horizontal="left"/>
      <protection hidden="1"/>
    </xf>
    <xf numFmtId="1" fontId="4" fillId="2" borderId="10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1" fontId="0" fillId="2" borderId="0" xfId="0" applyNumberFormat="1" applyFont="1" applyFill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1" fontId="0" fillId="2" borderId="14" xfId="0" applyNumberForma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 horizontal="left"/>
      <protection hidden="1"/>
    </xf>
    <xf numFmtId="1" fontId="20" fillId="2" borderId="16" xfId="0" applyNumberFormat="1" applyFont="1" applyFill="1" applyBorder="1" applyAlignment="1" applyProtection="1">
      <alignment horizontal="left"/>
      <protection hidden="1"/>
    </xf>
    <xf numFmtId="1" fontId="2" fillId="2" borderId="4" xfId="0" applyNumberFormat="1" applyFont="1" applyFill="1" applyBorder="1" applyAlignment="1" applyProtection="1">
      <alignment/>
      <protection hidden="1"/>
    </xf>
    <xf numFmtId="0" fontId="24" fillId="2" borderId="0" xfId="0" applyFont="1" applyFill="1" applyAlignment="1" applyProtection="1">
      <alignment textRotation="90"/>
      <protection hidden="1"/>
    </xf>
    <xf numFmtId="17" fontId="1" fillId="2" borderId="17" xfId="0" applyNumberFormat="1" applyFont="1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1" fontId="0" fillId="2" borderId="18" xfId="0" applyNumberFormat="1" applyFill="1" applyBorder="1" applyAlignment="1" applyProtection="1">
      <alignment/>
      <protection hidden="1"/>
    </xf>
    <xf numFmtId="1" fontId="0" fillId="2" borderId="19" xfId="0" applyNumberFormat="1" applyFill="1" applyBorder="1" applyAlignment="1" applyProtection="1">
      <alignment/>
      <protection hidden="1"/>
    </xf>
    <xf numFmtId="1" fontId="0" fillId="2" borderId="17" xfId="0" applyNumberFormat="1" applyFill="1" applyBorder="1" applyAlignment="1" applyProtection="1">
      <alignment/>
      <protection hidden="1"/>
    </xf>
    <xf numFmtId="1" fontId="4" fillId="2" borderId="20" xfId="0" applyNumberFormat="1" applyFont="1" applyFill="1" applyBorder="1" applyAlignment="1" applyProtection="1">
      <alignment horizontal="left"/>
      <protection hidden="1"/>
    </xf>
    <xf numFmtId="0" fontId="21" fillId="2" borderId="0" xfId="0" applyFont="1" applyFill="1" applyAlignment="1" applyProtection="1">
      <alignment/>
      <protection hidden="1"/>
    </xf>
    <xf numFmtId="0" fontId="0" fillId="0" borderId="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25" fillId="2" borderId="0" xfId="0" applyFont="1" applyFill="1" applyAlignment="1" applyProtection="1">
      <alignment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1" fontId="30" fillId="3" borderId="23" xfId="0" applyNumberFormat="1" applyFont="1" applyFill="1" applyBorder="1" applyAlignment="1" applyProtection="1">
      <alignment horizontal="right"/>
      <protection hidden="1"/>
    </xf>
    <xf numFmtId="0" fontId="31" fillId="2" borderId="24" xfId="0" applyFont="1" applyFill="1" applyBorder="1" applyAlignment="1" applyProtection="1">
      <alignment horizontal="center"/>
      <protection hidden="1"/>
    </xf>
    <xf numFmtId="0" fontId="34" fillId="2" borderId="0" xfId="0" applyFont="1" applyFill="1" applyBorder="1" applyAlignment="1" applyProtection="1">
      <alignment horizontal="center"/>
      <protection hidden="1"/>
    </xf>
    <xf numFmtId="0" fontId="35" fillId="2" borderId="0" xfId="0" applyFont="1" applyFill="1" applyBorder="1" applyAlignment="1" applyProtection="1">
      <alignment horizontal="center"/>
      <protection hidden="1"/>
    </xf>
    <xf numFmtId="3" fontId="36" fillId="2" borderId="0" xfId="0" applyNumberFormat="1" applyFont="1" applyFill="1" applyBorder="1" applyAlignment="1" applyProtection="1">
      <alignment horizontal="center" textRotation="15"/>
      <protection hidden="1"/>
    </xf>
    <xf numFmtId="0" fontId="24" fillId="2" borderId="24" xfId="0" applyFont="1" applyFill="1" applyBorder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 vertical="center" textRotation="45" wrapText="1"/>
      <protection hidden="1"/>
    </xf>
    <xf numFmtId="0" fontId="4" fillId="2" borderId="26" xfId="0" applyFont="1" applyFill="1" applyBorder="1" applyAlignment="1" applyProtection="1">
      <alignment horizontal="center" vertical="center" textRotation="45" wrapText="1"/>
      <protection hidden="1"/>
    </xf>
    <xf numFmtId="0" fontId="4" fillId="2" borderId="27" xfId="0" applyFont="1" applyFill="1" applyBorder="1" applyAlignment="1" applyProtection="1">
      <alignment horizontal="center" vertical="center" textRotation="45" wrapText="1"/>
      <protection hidden="1"/>
    </xf>
    <xf numFmtId="0" fontId="5" fillId="2" borderId="28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11" fillId="2" borderId="32" xfId="0" applyFont="1" applyFill="1" applyBorder="1" applyAlignment="1" applyProtection="1">
      <alignment horizontal="center"/>
      <protection hidden="1"/>
    </xf>
    <xf numFmtId="0" fontId="11" fillId="2" borderId="33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 vertical="center" textRotation="45" wrapText="1"/>
      <protection hidden="1"/>
    </xf>
    <xf numFmtId="0" fontId="7" fillId="2" borderId="26" xfId="0" applyFont="1" applyFill="1" applyBorder="1" applyAlignment="1" applyProtection="1">
      <alignment horizontal="center" vertical="center" textRotation="45" wrapText="1"/>
      <protection hidden="1"/>
    </xf>
    <xf numFmtId="0" fontId="7" fillId="2" borderId="27" xfId="0" applyFont="1" applyFill="1" applyBorder="1" applyAlignment="1" applyProtection="1">
      <alignment horizontal="center" vertical="center" textRotation="45" wrapText="1"/>
      <protection hidden="1"/>
    </xf>
    <xf numFmtId="0" fontId="11" fillId="2" borderId="34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2" borderId="35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3" fontId="12" fillId="3" borderId="37" xfId="0" applyNumberFormat="1" applyFont="1" applyFill="1" applyBorder="1" applyAlignment="1" applyProtection="1">
      <alignment horizontal="center" textRotation="15"/>
      <protection hidden="1"/>
    </xf>
    <xf numFmtId="3" fontId="12" fillId="3" borderId="38" xfId="0" applyNumberFormat="1" applyFont="1" applyFill="1" applyBorder="1" applyAlignment="1" applyProtection="1">
      <alignment horizontal="center" textRotation="15"/>
      <protection hidden="1"/>
    </xf>
    <xf numFmtId="3" fontId="12" fillId="3" borderId="39" xfId="0" applyNumberFormat="1" applyFont="1" applyFill="1" applyBorder="1" applyAlignment="1" applyProtection="1">
      <alignment horizontal="center" textRotation="15"/>
      <protection hidden="1"/>
    </xf>
    <xf numFmtId="3" fontId="12" fillId="3" borderId="40" xfId="0" applyNumberFormat="1" applyFont="1" applyFill="1" applyBorder="1" applyAlignment="1" applyProtection="1">
      <alignment horizontal="center" textRotation="15"/>
      <protection hidden="1"/>
    </xf>
    <xf numFmtId="3" fontId="12" fillId="3" borderId="0" xfId="0" applyNumberFormat="1" applyFont="1" applyFill="1" applyBorder="1" applyAlignment="1" applyProtection="1">
      <alignment horizontal="center" textRotation="15"/>
      <protection hidden="1"/>
    </xf>
    <xf numFmtId="3" fontId="12" fillId="3" borderId="41" xfId="0" applyNumberFormat="1" applyFont="1" applyFill="1" applyBorder="1" applyAlignment="1" applyProtection="1">
      <alignment horizontal="center" textRotation="15"/>
      <protection hidden="1"/>
    </xf>
    <xf numFmtId="3" fontId="12" fillId="3" borderId="42" xfId="0" applyNumberFormat="1" applyFont="1" applyFill="1" applyBorder="1" applyAlignment="1" applyProtection="1">
      <alignment horizontal="center" textRotation="15"/>
      <protection hidden="1"/>
    </xf>
    <xf numFmtId="3" fontId="12" fillId="3" borderId="43" xfId="0" applyNumberFormat="1" applyFont="1" applyFill="1" applyBorder="1" applyAlignment="1" applyProtection="1">
      <alignment horizontal="center" textRotation="15"/>
      <protection hidden="1"/>
    </xf>
    <xf numFmtId="3" fontId="12" fillId="3" borderId="44" xfId="0" applyNumberFormat="1" applyFont="1" applyFill="1" applyBorder="1" applyAlignment="1" applyProtection="1">
      <alignment horizontal="center" textRotation="15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28" fillId="2" borderId="45" xfId="0" applyFont="1" applyFill="1" applyBorder="1" applyAlignment="1" applyProtection="1">
      <alignment horizontal="center" vertical="center" wrapText="1"/>
      <protection hidden="1"/>
    </xf>
    <xf numFmtId="0" fontId="18" fillId="2" borderId="46" xfId="0" applyFont="1" applyFill="1" applyBorder="1" applyAlignment="1" applyProtection="1">
      <alignment horizontal="center" vertical="center" wrapText="1"/>
      <protection hidden="1"/>
    </xf>
    <xf numFmtId="0" fontId="18" fillId="2" borderId="23" xfId="0" applyFont="1" applyFill="1" applyBorder="1" applyAlignment="1" applyProtection="1">
      <alignment horizontal="center" vertical="center" wrapText="1"/>
      <protection hidden="1"/>
    </xf>
    <xf numFmtId="3" fontId="12" fillId="3" borderId="24" xfId="0" applyNumberFormat="1" applyFont="1" applyFill="1" applyBorder="1" applyAlignment="1" applyProtection="1">
      <alignment horizontal="center" textRotation="15"/>
      <protection hidden="1"/>
    </xf>
    <xf numFmtId="0" fontId="18" fillId="2" borderId="24" xfId="0" applyFont="1" applyFill="1" applyBorder="1" applyAlignment="1" applyProtection="1">
      <alignment horizontal="center"/>
      <protection hidden="1"/>
    </xf>
    <xf numFmtId="3" fontId="25" fillId="5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24" xfId="0" applyFont="1" applyFill="1" applyBorder="1" applyAlignment="1" applyProtection="1">
      <alignment horizontal="center" vertical="center" wrapText="1"/>
      <protection hidden="1"/>
    </xf>
    <xf numFmtId="0" fontId="17" fillId="2" borderId="45" xfId="0" applyFont="1" applyFill="1" applyBorder="1" applyAlignment="1" applyProtection="1">
      <alignment horizontal="center"/>
      <protection hidden="1"/>
    </xf>
    <xf numFmtId="0" fontId="17" fillId="2" borderId="46" xfId="0" applyFont="1" applyFill="1" applyBorder="1" applyAlignment="1" applyProtection="1">
      <alignment horizontal="center"/>
      <protection hidden="1"/>
    </xf>
    <xf numFmtId="3" fontId="12" fillId="3" borderId="45" xfId="0" applyNumberFormat="1" applyFont="1" applyFill="1" applyBorder="1" applyAlignment="1" applyProtection="1">
      <alignment horizontal="center" textRotation="15"/>
      <protection hidden="1"/>
    </xf>
    <xf numFmtId="0" fontId="18" fillId="6" borderId="24" xfId="0" applyFont="1" applyFill="1" applyBorder="1" applyAlignment="1" applyProtection="1">
      <alignment horizontal="center"/>
      <protection hidden="1"/>
    </xf>
    <xf numFmtId="0" fontId="18" fillId="6" borderId="45" xfId="0" applyFont="1" applyFill="1" applyBorder="1" applyAlignment="1" applyProtection="1">
      <alignment horizontal="center"/>
      <protection hidden="1"/>
    </xf>
    <xf numFmtId="1" fontId="22" fillId="3" borderId="24" xfId="0" applyNumberFormat="1" applyFont="1" applyFill="1" applyBorder="1" applyAlignment="1" applyProtection="1">
      <alignment horizontal="center"/>
      <protection hidden="1"/>
    </xf>
    <xf numFmtId="1" fontId="22" fillId="3" borderId="45" xfId="0" applyNumberFormat="1" applyFont="1" applyFill="1" applyBorder="1" applyAlignment="1" applyProtection="1">
      <alignment horizontal="center"/>
      <protection hidden="1"/>
    </xf>
    <xf numFmtId="0" fontId="32" fillId="3" borderId="45" xfId="0" applyFont="1" applyFill="1" applyBorder="1" applyAlignment="1" applyProtection="1">
      <alignment horizontal="left"/>
      <protection hidden="1"/>
    </xf>
    <xf numFmtId="0" fontId="32" fillId="3" borderId="46" xfId="0" applyFont="1" applyFill="1" applyBorder="1" applyAlignment="1" applyProtection="1">
      <alignment horizontal="left"/>
      <protection hidden="1"/>
    </xf>
    <xf numFmtId="0" fontId="30" fillId="3" borderId="24" xfId="0" applyFont="1" applyFill="1" applyBorder="1" applyAlignment="1" applyProtection="1">
      <alignment horizontal="center"/>
      <protection hidden="1"/>
    </xf>
    <xf numFmtId="0" fontId="29" fillId="2" borderId="45" xfId="0" applyFont="1" applyFill="1" applyBorder="1" applyAlignment="1" applyProtection="1">
      <alignment horizontal="center"/>
      <protection hidden="1"/>
    </xf>
    <xf numFmtId="0" fontId="29" fillId="2" borderId="46" xfId="0" applyFont="1" applyFill="1" applyBorder="1" applyAlignment="1" applyProtection="1">
      <alignment horizontal="center"/>
      <protection hidden="1"/>
    </xf>
    <xf numFmtId="0" fontId="29" fillId="2" borderId="23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38100</xdr:rowOff>
    </xdr:from>
    <xdr:to>
      <xdr:col>9</xdr:col>
      <xdr:colOff>400050</xdr:colOff>
      <xdr:row>11</xdr:row>
      <xdr:rowOff>38100</xdr:rowOff>
    </xdr:to>
    <xdr:sp>
      <xdr:nvSpPr>
        <xdr:cNvPr id="1" name="AutoShape 1"/>
        <xdr:cNvSpPr>
          <a:spLocks/>
        </xdr:cNvSpPr>
      </xdr:nvSpPr>
      <xdr:spPr>
        <a:xfrm rot="20340000">
          <a:off x="2876550" y="1943100"/>
          <a:ext cx="18383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Designed by
S.Ganesan,  AO -TVL (TN)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30</xdr:row>
      <xdr:rowOff>95250</xdr:rowOff>
    </xdr:from>
    <xdr:to>
      <xdr:col>8</xdr:col>
      <xdr:colOff>38100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 rot="20340000">
          <a:off x="1895475" y="6353175"/>
          <a:ext cx="21812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Designed by
S.Ganesan,  AO -TVL (TN)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7.28125" style="1" customWidth="1"/>
    <col min="2" max="2" width="8.57421875" style="1" customWidth="1"/>
    <col min="3" max="4" width="7.140625" style="1" customWidth="1"/>
    <col min="5" max="5" width="7.421875" style="1" customWidth="1"/>
    <col min="6" max="6" width="4.140625" style="1" customWidth="1"/>
    <col min="7" max="7" width="7.8515625" style="1" customWidth="1"/>
    <col min="8" max="9" width="7.57421875" style="1" customWidth="1"/>
    <col min="10" max="10" width="7.00390625" style="1" customWidth="1"/>
    <col min="11" max="11" width="6.140625" style="1" customWidth="1"/>
    <col min="12" max="12" width="4.28125" style="1" customWidth="1"/>
    <col min="13" max="13" width="3.8515625" style="1" customWidth="1"/>
    <col min="14" max="14" width="7.8515625" style="1" customWidth="1"/>
    <col min="15" max="15" width="9.57421875" style="8" customWidth="1"/>
    <col min="16" max="16" width="13.421875" style="8" bestFit="1" customWidth="1"/>
    <col min="17" max="17" width="0" style="8" hidden="1" customWidth="1"/>
    <col min="18" max="16384" width="9.140625" style="1" customWidth="1"/>
  </cols>
  <sheetData>
    <row r="1" spans="1:12" ht="21" customHeight="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5" ht="27" thickBot="1" thickTop="1">
      <c r="A3" s="12"/>
      <c r="B3" s="12"/>
      <c r="C3" s="12"/>
      <c r="D3" s="12"/>
      <c r="E3" s="12"/>
      <c r="F3" s="100" t="s">
        <v>9</v>
      </c>
      <c r="G3" s="101"/>
      <c r="H3" s="101"/>
      <c r="I3" s="101"/>
      <c r="J3" s="101"/>
      <c r="K3" s="101"/>
      <c r="L3" s="101"/>
      <c r="M3" s="101"/>
      <c r="N3" s="101"/>
      <c r="O3" s="58" t="s">
        <v>3</v>
      </c>
    </row>
    <row r="4" spans="1:15" ht="15" customHeight="1" thickBot="1" thickTop="1">
      <c r="A4" s="92" t="s">
        <v>19</v>
      </c>
      <c r="B4" s="92"/>
      <c r="C4" s="92"/>
      <c r="D4" s="92"/>
      <c r="E4" s="24">
        <v>10850</v>
      </c>
      <c r="F4" s="97" t="s">
        <v>22</v>
      </c>
      <c r="G4" s="97"/>
      <c r="H4" s="97"/>
      <c r="I4" s="93" t="s">
        <v>25</v>
      </c>
      <c r="J4" s="94"/>
      <c r="K4" s="95"/>
      <c r="L4" s="103" t="s">
        <v>23</v>
      </c>
      <c r="M4" s="103"/>
      <c r="N4" s="104"/>
      <c r="O4" s="98">
        <f>L5+L8</f>
        <v>25982</v>
      </c>
    </row>
    <row r="5" spans="1:15" ht="15" customHeight="1" thickBot="1" thickTop="1">
      <c r="A5" s="92" t="s">
        <v>10</v>
      </c>
      <c r="B5" s="92"/>
      <c r="C5" s="92"/>
      <c r="D5" s="92"/>
      <c r="E5" s="25">
        <v>250</v>
      </c>
      <c r="F5" s="96">
        <f>SUM(O42:O58)</f>
        <v>28430</v>
      </c>
      <c r="G5" s="96"/>
      <c r="H5" s="96"/>
      <c r="I5" s="83">
        <f>ROUND(F5*E8/100*103/100,0)</f>
        <v>2928</v>
      </c>
      <c r="J5" s="84"/>
      <c r="K5" s="85"/>
      <c r="L5" s="96">
        <f>F5-I5</f>
        <v>25502</v>
      </c>
      <c r="M5" s="96"/>
      <c r="N5" s="102"/>
      <c r="O5" s="99"/>
    </row>
    <row r="6" spans="1:15" ht="15" customHeight="1" thickBot="1" thickTop="1">
      <c r="A6" s="92" t="s">
        <v>13</v>
      </c>
      <c r="B6" s="92"/>
      <c r="C6" s="92"/>
      <c r="D6" s="92"/>
      <c r="E6" s="25">
        <v>11</v>
      </c>
      <c r="F6" s="96"/>
      <c r="G6" s="96"/>
      <c r="H6" s="96"/>
      <c r="I6" s="86"/>
      <c r="J6" s="87"/>
      <c r="K6" s="88"/>
      <c r="L6" s="96"/>
      <c r="M6" s="96"/>
      <c r="N6" s="102"/>
      <c r="O6" s="99"/>
    </row>
    <row r="7" spans="1:15" ht="15" customHeight="1" thickBot="1" thickTop="1">
      <c r="A7" s="78" t="s">
        <v>8</v>
      </c>
      <c r="B7" s="78"/>
      <c r="C7" s="78"/>
      <c r="D7" s="79"/>
      <c r="E7" s="52">
        <v>7.5</v>
      </c>
      <c r="F7" s="96"/>
      <c r="G7" s="96"/>
      <c r="H7" s="96"/>
      <c r="I7" s="89"/>
      <c r="J7" s="90"/>
      <c r="K7" s="91"/>
      <c r="L7" s="96"/>
      <c r="M7" s="96"/>
      <c r="N7" s="102"/>
      <c r="O7" s="99"/>
    </row>
    <row r="8" spans="1:15" ht="15" customHeight="1" thickBot="1" thickTop="1">
      <c r="A8" s="78" t="s">
        <v>24</v>
      </c>
      <c r="B8" s="78"/>
      <c r="C8" s="78"/>
      <c r="D8" s="79"/>
      <c r="E8" s="56">
        <v>10</v>
      </c>
      <c r="F8" s="107" t="s">
        <v>26</v>
      </c>
      <c r="G8" s="108"/>
      <c r="H8" s="57">
        <f>Q62-Q61</f>
        <v>535</v>
      </c>
      <c r="I8" s="109">
        <f>ROUND(H8*E8/100*103/100,0)</f>
        <v>55</v>
      </c>
      <c r="J8" s="109"/>
      <c r="K8" s="109"/>
      <c r="L8" s="105">
        <f>H8-I8</f>
        <v>480</v>
      </c>
      <c r="M8" s="105"/>
      <c r="N8" s="106"/>
      <c r="O8" s="99"/>
    </row>
    <row r="9" ht="15" customHeight="1" thickTop="1"/>
    <row r="10" ht="15" customHeight="1"/>
    <row r="11" ht="15" customHeight="1">
      <c r="C11" s="42"/>
    </row>
    <row r="12" ht="15" customHeight="1"/>
    <row r="13" ht="15" customHeight="1"/>
    <row r="14" spans="1:15" ht="19.5" customHeight="1" thickBot="1">
      <c r="A14" s="64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7" ht="14.25" thickBot="1" thickTop="1">
      <c r="A15" s="65" t="s">
        <v>11</v>
      </c>
      <c r="B15" s="72" t="s">
        <v>4</v>
      </c>
      <c r="C15" s="73"/>
      <c r="D15" s="73"/>
      <c r="E15" s="73"/>
      <c r="F15" s="73"/>
      <c r="G15" s="77"/>
      <c r="H15" s="72" t="s">
        <v>5</v>
      </c>
      <c r="I15" s="73"/>
      <c r="J15" s="73"/>
      <c r="K15" s="73"/>
      <c r="L15" s="73"/>
      <c r="M15" s="73"/>
      <c r="N15" s="73"/>
      <c r="O15" s="74" t="s">
        <v>9</v>
      </c>
      <c r="Q15" s="80" t="s">
        <v>6</v>
      </c>
    </row>
    <row r="16" spans="1:17" s="5" customFormat="1" ht="13.5" customHeight="1" thickTop="1">
      <c r="A16" s="66"/>
      <c r="B16" s="68" t="s">
        <v>0</v>
      </c>
      <c r="C16" s="70" t="s">
        <v>1</v>
      </c>
      <c r="D16" s="70" t="s">
        <v>2</v>
      </c>
      <c r="E16" s="70" t="s">
        <v>14</v>
      </c>
      <c r="F16" s="70" t="s">
        <v>15</v>
      </c>
      <c r="G16" s="81" t="s">
        <v>3</v>
      </c>
      <c r="H16" s="68" t="s">
        <v>0</v>
      </c>
      <c r="I16" s="70" t="s">
        <v>7</v>
      </c>
      <c r="J16" s="70" t="s">
        <v>1</v>
      </c>
      <c r="K16" s="70" t="s">
        <v>2</v>
      </c>
      <c r="L16" s="70" t="s">
        <v>14</v>
      </c>
      <c r="M16" s="70" t="s">
        <v>15</v>
      </c>
      <c r="N16" s="81" t="s">
        <v>3</v>
      </c>
      <c r="O16" s="75"/>
      <c r="P16" s="3"/>
      <c r="Q16" s="80"/>
    </row>
    <row r="17" spans="1:17" s="5" customFormat="1" ht="45.75" customHeight="1" thickBot="1">
      <c r="A17" s="67"/>
      <c r="B17" s="69"/>
      <c r="C17" s="71"/>
      <c r="D17" s="71"/>
      <c r="E17" s="71"/>
      <c r="F17" s="71"/>
      <c r="G17" s="82"/>
      <c r="H17" s="69"/>
      <c r="I17" s="71"/>
      <c r="J17" s="71"/>
      <c r="K17" s="71"/>
      <c r="L17" s="71"/>
      <c r="M17" s="71"/>
      <c r="N17" s="82"/>
      <c r="O17" s="76"/>
      <c r="P17" s="3"/>
      <c r="Q17" s="80"/>
    </row>
    <row r="18" spans="1:17" s="5" customFormat="1" ht="15" customHeight="1" hidden="1" thickTop="1">
      <c r="A18" s="13">
        <v>38357</v>
      </c>
      <c r="B18" s="4">
        <f>IF($E$6=2,(B19-$E$5),B19)</f>
        <v>10100</v>
      </c>
      <c r="C18" s="15">
        <f aca="true" t="shared" si="0" ref="C18:C54">ROUND(B18*Q18%,0)</f>
        <v>5191</v>
      </c>
      <c r="D18" s="15">
        <f aca="true" t="shared" si="1" ref="D18:D53">ROUND(B18*$E$7%,0)</f>
        <v>758</v>
      </c>
      <c r="E18" s="16"/>
      <c r="F18" s="16"/>
      <c r="G18" s="16">
        <f>SUM(B18:F18)</f>
        <v>16049</v>
      </c>
      <c r="H18" s="17">
        <f aca="true" t="shared" si="2" ref="H18:H53">B18</f>
        <v>10100</v>
      </c>
      <c r="I18" s="15">
        <f aca="true" t="shared" si="3" ref="I18:I58">H18*50%</f>
        <v>5050</v>
      </c>
      <c r="J18" s="15">
        <f aca="true" t="shared" si="4" ref="J18:J53">ROUND((H18+I18)*(Q18-50)/100,0)</f>
        <v>212</v>
      </c>
      <c r="K18" s="15">
        <f aca="true" t="shared" si="5" ref="K18:K53">ROUND((H18+I18)*$E$7%,0)</f>
        <v>1136</v>
      </c>
      <c r="L18" s="16"/>
      <c r="M18" s="16"/>
      <c r="N18" s="16">
        <f>SUM(H18:M18)</f>
        <v>16498</v>
      </c>
      <c r="O18" s="29">
        <f aca="true" t="shared" si="6" ref="O18:O53">N18-G18</f>
        <v>449</v>
      </c>
      <c r="P18" s="8"/>
      <c r="Q18" s="8">
        <v>51.4</v>
      </c>
    </row>
    <row r="19" spans="1:17" s="5" customFormat="1" ht="15" customHeight="1" hidden="1">
      <c r="A19" s="7">
        <v>38388</v>
      </c>
      <c r="B19" s="4">
        <f>IF($E$6=3,(B20-$E$5),B20)</f>
        <v>10100</v>
      </c>
      <c r="C19" s="18">
        <f t="shared" si="0"/>
        <v>5191</v>
      </c>
      <c r="D19" s="18">
        <f t="shared" si="1"/>
        <v>758</v>
      </c>
      <c r="E19" s="16"/>
      <c r="F19" s="16"/>
      <c r="G19" s="19">
        <f>SUM(B19:F19)</f>
        <v>16049</v>
      </c>
      <c r="H19" s="20">
        <f t="shared" si="2"/>
        <v>10100</v>
      </c>
      <c r="I19" s="18">
        <f t="shared" si="3"/>
        <v>5050</v>
      </c>
      <c r="J19" s="18">
        <f t="shared" si="4"/>
        <v>212</v>
      </c>
      <c r="K19" s="18">
        <f t="shared" si="5"/>
        <v>1136</v>
      </c>
      <c r="L19" s="16"/>
      <c r="M19" s="16"/>
      <c r="N19" s="19">
        <f>SUM(H19:M19)</f>
        <v>16498</v>
      </c>
      <c r="O19" s="30">
        <f t="shared" si="6"/>
        <v>449</v>
      </c>
      <c r="P19" s="8"/>
      <c r="Q19" s="8">
        <v>51.4</v>
      </c>
    </row>
    <row r="20" spans="1:17" ht="15" customHeight="1" hidden="1">
      <c r="A20" s="7">
        <v>38416</v>
      </c>
      <c r="B20" s="4">
        <f>IF($E$6=4,(B21-$E$5),B21)</f>
        <v>10100</v>
      </c>
      <c r="C20" s="18">
        <f t="shared" si="0"/>
        <v>5191</v>
      </c>
      <c r="D20" s="18">
        <f t="shared" si="1"/>
        <v>758</v>
      </c>
      <c r="E20" s="16"/>
      <c r="F20" s="16"/>
      <c r="G20" s="19">
        <f aca="true" t="shared" si="7" ref="G20:G53">SUM(B20:F20)</f>
        <v>16049</v>
      </c>
      <c r="H20" s="20">
        <f t="shared" si="2"/>
        <v>10100</v>
      </c>
      <c r="I20" s="18">
        <f t="shared" si="3"/>
        <v>5050</v>
      </c>
      <c r="J20" s="18">
        <f t="shared" si="4"/>
        <v>212</v>
      </c>
      <c r="K20" s="18">
        <f t="shared" si="5"/>
        <v>1136</v>
      </c>
      <c r="L20" s="16"/>
      <c r="M20" s="16"/>
      <c r="N20" s="19">
        <f aca="true" t="shared" si="8" ref="N20:N53">SUM(H20:M20)</f>
        <v>16498</v>
      </c>
      <c r="O20" s="30">
        <f t="shared" si="6"/>
        <v>449</v>
      </c>
      <c r="Q20" s="8">
        <v>51.4</v>
      </c>
    </row>
    <row r="21" spans="1:17" ht="15" customHeight="1" hidden="1">
      <c r="A21" s="7">
        <v>38447</v>
      </c>
      <c r="B21" s="4">
        <f>IF($E$6=5,(B22-$E$5),B22)</f>
        <v>10100</v>
      </c>
      <c r="C21" s="18">
        <f t="shared" si="0"/>
        <v>5171</v>
      </c>
      <c r="D21" s="18">
        <f t="shared" si="1"/>
        <v>758</v>
      </c>
      <c r="E21" s="16"/>
      <c r="F21" s="16"/>
      <c r="G21" s="19">
        <f t="shared" si="7"/>
        <v>16029</v>
      </c>
      <c r="H21" s="20">
        <f t="shared" si="2"/>
        <v>10100</v>
      </c>
      <c r="I21" s="18">
        <f t="shared" si="3"/>
        <v>5050</v>
      </c>
      <c r="J21" s="18">
        <f t="shared" si="4"/>
        <v>182</v>
      </c>
      <c r="K21" s="18">
        <f t="shared" si="5"/>
        <v>1136</v>
      </c>
      <c r="L21" s="16"/>
      <c r="M21" s="16"/>
      <c r="N21" s="19">
        <f t="shared" si="8"/>
        <v>16468</v>
      </c>
      <c r="O21" s="30">
        <f t="shared" si="6"/>
        <v>439</v>
      </c>
      <c r="Q21" s="8">
        <v>51.2</v>
      </c>
    </row>
    <row r="22" spans="1:18" ht="15" customHeight="1" hidden="1">
      <c r="A22" s="7">
        <v>38477</v>
      </c>
      <c r="B22" s="4">
        <f>IF($E$6=6,(B23-$E$5),B23)</f>
        <v>10100</v>
      </c>
      <c r="C22" s="18">
        <f t="shared" si="0"/>
        <v>5171</v>
      </c>
      <c r="D22" s="18">
        <f t="shared" si="1"/>
        <v>758</v>
      </c>
      <c r="E22" s="16"/>
      <c r="F22" s="16"/>
      <c r="G22" s="19">
        <f t="shared" si="7"/>
        <v>16029</v>
      </c>
      <c r="H22" s="20">
        <f t="shared" si="2"/>
        <v>10100</v>
      </c>
      <c r="I22" s="18">
        <f t="shared" si="3"/>
        <v>5050</v>
      </c>
      <c r="J22" s="18">
        <f t="shared" si="4"/>
        <v>182</v>
      </c>
      <c r="K22" s="18">
        <f t="shared" si="5"/>
        <v>1136</v>
      </c>
      <c r="L22" s="16"/>
      <c r="M22" s="16"/>
      <c r="N22" s="19">
        <f t="shared" si="8"/>
        <v>16468</v>
      </c>
      <c r="O22" s="30">
        <f t="shared" si="6"/>
        <v>439</v>
      </c>
      <c r="Q22" s="8">
        <v>51.2</v>
      </c>
      <c r="R22" s="31"/>
    </row>
    <row r="23" spans="1:17" ht="15" customHeight="1" hidden="1">
      <c r="A23" s="7">
        <v>38508</v>
      </c>
      <c r="B23" s="4">
        <f>IF($E$6=7,(B24-$E$5),B24)</f>
        <v>10100</v>
      </c>
      <c r="C23" s="18">
        <f t="shared" si="0"/>
        <v>5171</v>
      </c>
      <c r="D23" s="18">
        <f t="shared" si="1"/>
        <v>758</v>
      </c>
      <c r="E23" s="16"/>
      <c r="F23" s="16"/>
      <c r="G23" s="19">
        <f t="shared" si="7"/>
        <v>16029</v>
      </c>
      <c r="H23" s="20">
        <f t="shared" si="2"/>
        <v>10100</v>
      </c>
      <c r="I23" s="18">
        <f t="shared" si="3"/>
        <v>5050</v>
      </c>
      <c r="J23" s="18">
        <f t="shared" si="4"/>
        <v>182</v>
      </c>
      <c r="K23" s="18">
        <f t="shared" si="5"/>
        <v>1136</v>
      </c>
      <c r="L23" s="16"/>
      <c r="M23" s="16"/>
      <c r="N23" s="19">
        <f t="shared" si="8"/>
        <v>16468</v>
      </c>
      <c r="O23" s="30">
        <f t="shared" si="6"/>
        <v>439</v>
      </c>
      <c r="Q23" s="8">
        <v>51.2</v>
      </c>
    </row>
    <row r="24" spans="1:17" ht="15" customHeight="1" hidden="1">
      <c r="A24" s="7">
        <v>38538</v>
      </c>
      <c r="B24" s="4">
        <f>IF($E$6=8,(B25-$E$5),B25)</f>
        <v>10100</v>
      </c>
      <c r="C24" s="18">
        <f t="shared" si="0"/>
        <v>5262</v>
      </c>
      <c r="D24" s="18">
        <f t="shared" si="1"/>
        <v>758</v>
      </c>
      <c r="E24" s="16"/>
      <c r="F24" s="16"/>
      <c r="G24" s="19">
        <f t="shared" si="7"/>
        <v>16120</v>
      </c>
      <c r="H24" s="20">
        <f t="shared" si="2"/>
        <v>10100</v>
      </c>
      <c r="I24" s="18">
        <f t="shared" si="3"/>
        <v>5050</v>
      </c>
      <c r="J24" s="18">
        <f t="shared" si="4"/>
        <v>318</v>
      </c>
      <c r="K24" s="18">
        <f t="shared" si="5"/>
        <v>1136</v>
      </c>
      <c r="L24" s="16"/>
      <c r="M24" s="16"/>
      <c r="N24" s="19">
        <f t="shared" si="8"/>
        <v>16604</v>
      </c>
      <c r="O24" s="30">
        <f t="shared" si="6"/>
        <v>484</v>
      </c>
      <c r="Q24" s="8">
        <v>52.1</v>
      </c>
    </row>
    <row r="25" spans="1:17" ht="15" customHeight="1" hidden="1">
      <c r="A25" s="7">
        <v>38569</v>
      </c>
      <c r="B25" s="4">
        <f>IF($E$6=9,(B26-$E$5),B26)</f>
        <v>10100</v>
      </c>
      <c r="C25" s="18">
        <f t="shared" si="0"/>
        <v>5262</v>
      </c>
      <c r="D25" s="18">
        <f t="shared" si="1"/>
        <v>758</v>
      </c>
      <c r="E25" s="16"/>
      <c r="F25" s="16"/>
      <c r="G25" s="19">
        <f t="shared" si="7"/>
        <v>16120</v>
      </c>
      <c r="H25" s="20">
        <f t="shared" si="2"/>
        <v>10100</v>
      </c>
      <c r="I25" s="18">
        <f t="shared" si="3"/>
        <v>5050</v>
      </c>
      <c r="J25" s="18">
        <f t="shared" si="4"/>
        <v>318</v>
      </c>
      <c r="K25" s="18">
        <f t="shared" si="5"/>
        <v>1136</v>
      </c>
      <c r="L25" s="16"/>
      <c r="M25" s="16"/>
      <c r="N25" s="19">
        <f t="shared" si="8"/>
        <v>16604</v>
      </c>
      <c r="O25" s="30">
        <f t="shared" si="6"/>
        <v>484</v>
      </c>
      <c r="Q25" s="8">
        <v>52.1</v>
      </c>
    </row>
    <row r="26" spans="1:17" ht="15" customHeight="1" hidden="1">
      <c r="A26" s="7">
        <v>38600</v>
      </c>
      <c r="B26" s="4">
        <f>IF($E$6=10,(B27-$E$5),B27)</f>
        <v>10100</v>
      </c>
      <c r="C26" s="18">
        <f t="shared" si="0"/>
        <v>5262</v>
      </c>
      <c r="D26" s="18">
        <f t="shared" si="1"/>
        <v>758</v>
      </c>
      <c r="E26" s="16"/>
      <c r="F26" s="16"/>
      <c r="G26" s="19">
        <f t="shared" si="7"/>
        <v>16120</v>
      </c>
      <c r="H26" s="20">
        <f t="shared" si="2"/>
        <v>10100</v>
      </c>
      <c r="I26" s="18">
        <f t="shared" si="3"/>
        <v>5050</v>
      </c>
      <c r="J26" s="18">
        <f t="shared" si="4"/>
        <v>318</v>
      </c>
      <c r="K26" s="18">
        <f t="shared" si="5"/>
        <v>1136</v>
      </c>
      <c r="L26" s="16"/>
      <c r="M26" s="16"/>
      <c r="N26" s="19">
        <f t="shared" si="8"/>
        <v>16604</v>
      </c>
      <c r="O26" s="30">
        <f t="shared" si="6"/>
        <v>484</v>
      </c>
      <c r="Q26" s="8">
        <v>52.1</v>
      </c>
    </row>
    <row r="27" spans="1:17" ht="15" customHeight="1" hidden="1">
      <c r="A27" s="7">
        <v>38630</v>
      </c>
      <c r="B27" s="4">
        <f>IF($E$6=11,(B28-$E$5),B28)</f>
        <v>10100</v>
      </c>
      <c r="C27" s="18">
        <f t="shared" si="0"/>
        <v>5515</v>
      </c>
      <c r="D27" s="18">
        <f t="shared" si="1"/>
        <v>758</v>
      </c>
      <c r="E27" s="16"/>
      <c r="F27" s="16"/>
      <c r="G27" s="19">
        <f t="shared" si="7"/>
        <v>16373</v>
      </c>
      <c r="H27" s="20">
        <f t="shared" si="2"/>
        <v>10100</v>
      </c>
      <c r="I27" s="18">
        <f t="shared" si="3"/>
        <v>5050</v>
      </c>
      <c r="J27" s="18">
        <f t="shared" si="4"/>
        <v>697</v>
      </c>
      <c r="K27" s="18">
        <f t="shared" si="5"/>
        <v>1136</v>
      </c>
      <c r="L27" s="16"/>
      <c r="M27" s="16"/>
      <c r="N27" s="19">
        <f t="shared" si="8"/>
        <v>16983</v>
      </c>
      <c r="O27" s="30">
        <f t="shared" si="6"/>
        <v>610</v>
      </c>
      <c r="Q27" s="8">
        <v>54.6</v>
      </c>
    </row>
    <row r="28" spans="1:17" ht="15" customHeight="1" hidden="1">
      <c r="A28" s="7">
        <v>38661</v>
      </c>
      <c r="B28" s="4">
        <f>IF($E$6=12,(B29-$E$5),B29)</f>
        <v>10350</v>
      </c>
      <c r="C28" s="18">
        <f t="shared" si="0"/>
        <v>5651</v>
      </c>
      <c r="D28" s="18">
        <f t="shared" si="1"/>
        <v>776</v>
      </c>
      <c r="E28" s="16"/>
      <c r="F28" s="16"/>
      <c r="G28" s="19">
        <f t="shared" si="7"/>
        <v>16777</v>
      </c>
      <c r="H28" s="20">
        <f t="shared" si="2"/>
        <v>10350</v>
      </c>
      <c r="I28" s="18">
        <f t="shared" si="3"/>
        <v>5175</v>
      </c>
      <c r="J28" s="18">
        <f t="shared" si="4"/>
        <v>714</v>
      </c>
      <c r="K28" s="18">
        <f t="shared" si="5"/>
        <v>1164</v>
      </c>
      <c r="L28" s="16"/>
      <c r="M28" s="16"/>
      <c r="N28" s="19">
        <f t="shared" si="8"/>
        <v>17403</v>
      </c>
      <c r="O28" s="30">
        <f t="shared" si="6"/>
        <v>626</v>
      </c>
      <c r="P28" s="3"/>
      <c r="Q28" s="8">
        <v>54.6</v>
      </c>
    </row>
    <row r="29" spans="1:17" ht="15" customHeight="1" hidden="1">
      <c r="A29" s="7">
        <v>38691</v>
      </c>
      <c r="B29" s="4">
        <f>IF($E$6=1,(B30-$E$5),B30)</f>
        <v>10350</v>
      </c>
      <c r="C29" s="18">
        <f t="shared" si="0"/>
        <v>5651</v>
      </c>
      <c r="D29" s="18">
        <f t="shared" si="1"/>
        <v>776</v>
      </c>
      <c r="E29" s="16"/>
      <c r="F29" s="16"/>
      <c r="G29" s="19">
        <f t="shared" si="7"/>
        <v>16777</v>
      </c>
      <c r="H29" s="20">
        <f t="shared" si="2"/>
        <v>10350</v>
      </c>
      <c r="I29" s="18">
        <f t="shared" si="3"/>
        <v>5175</v>
      </c>
      <c r="J29" s="18">
        <f t="shared" si="4"/>
        <v>714</v>
      </c>
      <c r="K29" s="18">
        <f t="shared" si="5"/>
        <v>1164</v>
      </c>
      <c r="L29" s="16"/>
      <c r="M29" s="16"/>
      <c r="N29" s="19">
        <f t="shared" si="8"/>
        <v>17403</v>
      </c>
      <c r="O29" s="30">
        <f t="shared" si="6"/>
        <v>626</v>
      </c>
      <c r="P29" s="3"/>
      <c r="Q29" s="8">
        <v>54.6</v>
      </c>
    </row>
    <row r="30" spans="1:17" s="5" customFormat="1" ht="15" customHeight="1" hidden="1">
      <c r="A30" s="7">
        <v>38722</v>
      </c>
      <c r="B30" s="4">
        <f>IF($E$6=2,(B31-$E$5),B31)</f>
        <v>10350</v>
      </c>
      <c r="C30" s="18">
        <f t="shared" si="0"/>
        <v>6013</v>
      </c>
      <c r="D30" s="18">
        <f t="shared" si="1"/>
        <v>776</v>
      </c>
      <c r="E30" s="16"/>
      <c r="F30" s="16"/>
      <c r="G30" s="19">
        <f t="shared" si="7"/>
        <v>17139</v>
      </c>
      <c r="H30" s="20">
        <f t="shared" si="2"/>
        <v>10350</v>
      </c>
      <c r="I30" s="18">
        <f t="shared" si="3"/>
        <v>5175</v>
      </c>
      <c r="J30" s="18">
        <f t="shared" si="4"/>
        <v>1258</v>
      </c>
      <c r="K30" s="18">
        <f t="shared" si="5"/>
        <v>1164</v>
      </c>
      <c r="L30" s="16"/>
      <c r="M30" s="16"/>
      <c r="N30" s="19">
        <f t="shared" si="8"/>
        <v>17947</v>
      </c>
      <c r="O30" s="30">
        <f t="shared" si="6"/>
        <v>808</v>
      </c>
      <c r="P30" s="8"/>
      <c r="Q30" s="8">
        <v>58.1</v>
      </c>
    </row>
    <row r="31" spans="1:17" s="5" customFormat="1" ht="15" customHeight="1" hidden="1">
      <c r="A31" s="7">
        <v>38753</v>
      </c>
      <c r="B31" s="4">
        <f>IF($E$6=3,(B32-$E$5),B32)</f>
        <v>10350</v>
      </c>
      <c r="C31" s="18">
        <f t="shared" si="0"/>
        <v>6013</v>
      </c>
      <c r="D31" s="18">
        <f t="shared" si="1"/>
        <v>776</v>
      </c>
      <c r="E31" s="16"/>
      <c r="F31" s="16"/>
      <c r="G31" s="19">
        <f t="shared" si="7"/>
        <v>17139</v>
      </c>
      <c r="H31" s="20">
        <f t="shared" si="2"/>
        <v>10350</v>
      </c>
      <c r="I31" s="18">
        <f t="shared" si="3"/>
        <v>5175</v>
      </c>
      <c r="J31" s="18">
        <f t="shared" si="4"/>
        <v>1258</v>
      </c>
      <c r="K31" s="18">
        <f t="shared" si="5"/>
        <v>1164</v>
      </c>
      <c r="L31" s="16"/>
      <c r="M31" s="16"/>
      <c r="N31" s="19">
        <f t="shared" si="8"/>
        <v>17947</v>
      </c>
      <c r="O31" s="30">
        <f t="shared" si="6"/>
        <v>808</v>
      </c>
      <c r="P31" s="8"/>
      <c r="Q31" s="8">
        <v>58.1</v>
      </c>
    </row>
    <row r="32" spans="1:17" ht="15" customHeight="1" hidden="1">
      <c r="A32" s="7">
        <v>38781</v>
      </c>
      <c r="B32" s="4">
        <f>IF($E$6=4,(B33-$E$5),B33)</f>
        <v>10350</v>
      </c>
      <c r="C32" s="18">
        <f t="shared" si="0"/>
        <v>6013</v>
      </c>
      <c r="D32" s="18">
        <f t="shared" si="1"/>
        <v>776</v>
      </c>
      <c r="E32" s="16"/>
      <c r="F32" s="16"/>
      <c r="G32" s="19">
        <f t="shared" si="7"/>
        <v>17139</v>
      </c>
      <c r="H32" s="20">
        <f t="shared" si="2"/>
        <v>10350</v>
      </c>
      <c r="I32" s="18">
        <f t="shared" si="3"/>
        <v>5175</v>
      </c>
      <c r="J32" s="18">
        <f t="shared" si="4"/>
        <v>1258</v>
      </c>
      <c r="K32" s="18">
        <f t="shared" si="5"/>
        <v>1164</v>
      </c>
      <c r="L32" s="16"/>
      <c r="M32" s="16"/>
      <c r="N32" s="19">
        <f t="shared" si="8"/>
        <v>17947</v>
      </c>
      <c r="O32" s="30">
        <f t="shared" si="6"/>
        <v>808</v>
      </c>
      <c r="Q32" s="8">
        <v>58.1</v>
      </c>
    </row>
    <row r="33" spans="1:17" ht="15" customHeight="1" hidden="1">
      <c r="A33" s="7">
        <v>38812</v>
      </c>
      <c r="B33" s="4">
        <f>IF($E$6=5,(B34-$E$5),B34)</f>
        <v>10350</v>
      </c>
      <c r="C33" s="18">
        <f t="shared" si="0"/>
        <v>6096</v>
      </c>
      <c r="D33" s="18">
        <f t="shared" si="1"/>
        <v>776</v>
      </c>
      <c r="E33" s="16"/>
      <c r="F33" s="16"/>
      <c r="G33" s="19">
        <f t="shared" si="7"/>
        <v>17222</v>
      </c>
      <c r="H33" s="20">
        <f t="shared" si="2"/>
        <v>10350</v>
      </c>
      <c r="I33" s="18">
        <f t="shared" si="3"/>
        <v>5175</v>
      </c>
      <c r="J33" s="18">
        <f t="shared" si="4"/>
        <v>1382</v>
      </c>
      <c r="K33" s="18">
        <f t="shared" si="5"/>
        <v>1164</v>
      </c>
      <c r="L33" s="16"/>
      <c r="M33" s="16"/>
      <c r="N33" s="19">
        <f t="shared" si="8"/>
        <v>18071</v>
      </c>
      <c r="O33" s="30">
        <f t="shared" si="6"/>
        <v>849</v>
      </c>
      <c r="Q33" s="8">
        <v>58.9</v>
      </c>
    </row>
    <row r="34" spans="1:17" ht="15" customHeight="1" hidden="1">
      <c r="A34" s="7">
        <v>38842</v>
      </c>
      <c r="B34" s="4">
        <f>IF($E$6=6,(B35-$E$5),B35)</f>
        <v>10350</v>
      </c>
      <c r="C34" s="18">
        <f t="shared" si="0"/>
        <v>6096</v>
      </c>
      <c r="D34" s="18">
        <f t="shared" si="1"/>
        <v>776</v>
      </c>
      <c r="E34" s="16"/>
      <c r="F34" s="16"/>
      <c r="G34" s="19">
        <f t="shared" si="7"/>
        <v>17222</v>
      </c>
      <c r="H34" s="20">
        <f t="shared" si="2"/>
        <v>10350</v>
      </c>
      <c r="I34" s="18">
        <f t="shared" si="3"/>
        <v>5175</v>
      </c>
      <c r="J34" s="18">
        <f t="shared" si="4"/>
        <v>1382</v>
      </c>
      <c r="K34" s="18">
        <f t="shared" si="5"/>
        <v>1164</v>
      </c>
      <c r="L34" s="16"/>
      <c r="M34" s="16"/>
      <c r="N34" s="19">
        <f t="shared" si="8"/>
        <v>18071</v>
      </c>
      <c r="O34" s="30">
        <f t="shared" si="6"/>
        <v>849</v>
      </c>
      <c r="Q34" s="8">
        <v>58.9</v>
      </c>
    </row>
    <row r="35" spans="1:17" ht="15" customHeight="1" hidden="1">
      <c r="A35" s="7">
        <v>38873</v>
      </c>
      <c r="B35" s="4">
        <f>IF($E$6=7,(B36-$E$5),B36)</f>
        <v>10350</v>
      </c>
      <c r="C35" s="18">
        <f t="shared" si="0"/>
        <v>6096</v>
      </c>
      <c r="D35" s="18">
        <f t="shared" si="1"/>
        <v>776</v>
      </c>
      <c r="E35" s="16"/>
      <c r="F35" s="16"/>
      <c r="G35" s="19">
        <f t="shared" si="7"/>
        <v>17222</v>
      </c>
      <c r="H35" s="20">
        <f t="shared" si="2"/>
        <v>10350</v>
      </c>
      <c r="I35" s="18">
        <f t="shared" si="3"/>
        <v>5175</v>
      </c>
      <c r="J35" s="18">
        <f t="shared" si="4"/>
        <v>1382</v>
      </c>
      <c r="K35" s="18">
        <f t="shared" si="5"/>
        <v>1164</v>
      </c>
      <c r="L35" s="16"/>
      <c r="M35" s="16"/>
      <c r="N35" s="19">
        <f t="shared" si="8"/>
        <v>18071</v>
      </c>
      <c r="O35" s="30">
        <f t="shared" si="6"/>
        <v>849</v>
      </c>
      <c r="Q35" s="8">
        <v>58.9</v>
      </c>
    </row>
    <row r="36" spans="1:17" ht="15" customHeight="1" hidden="1">
      <c r="A36" s="7">
        <v>38903</v>
      </c>
      <c r="B36" s="4">
        <f>IF($E$6=8,(B37-$E$5),B37)</f>
        <v>10350</v>
      </c>
      <c r="C36" s="18">
        <f t="shared" si="0"/>
        <v>6251</v>
      </c>
      <c r="D36" s="18">
        <f t="shared" si="1"/>
        <v>776</v>
      </c>
      <c r="E36" s="16"/>
      <c r="F36" s="16"/>
      <c r="G36" s="19">
        <f t="shared" si="7"/>
        <v>17377</v>
      </c>
      <c r="H36" s="20">
        <f t="shared" si="2"/>
        <v>10350</v>
      </c>
      <c r="I36" s="18">
        <f t="shared" si="3"/>
        <v>5175</v>
      </c>
      <c r="J36" s="18">
        <f t="shared" si="4"/>
        <v>1615</v>
      </c>
      <c r="K36" s="18">
        <f t="shared" si="5"/>
        <v>1164</v>
      </c>
      <c r="L36" s="16"/>
      <c r="M36" s="16"/>
      <c r="N36" s="19">
        <f t="shared" si="8"/>
        <v>18304</v>
      </c>
      <c r="O36" s="30">
        <f t="shared" si="6"/>
        <v>927</v>
      </c>
      <c r="Q36" s="8">
        <v>60.4</v>
      </c>
    </row>
    <row r="37" spans="1:17" ht="15" customHeight="1" hidden="1">
      <c r="A37" s="7">
        <v>38934</v>
      </c>
      <c r="B37" s="4">
        <f>IF($E$6=9,(B38-$E$5),B38)</f>
        <v>10350</v>
      </c>
      <c r="C37" s="18">
        <f t="shared" si="0"/>
        <v>6251</v>
      </c>
      <c r="D37" s="18">
        <f t="shared" si="1"/>
        <v>776</v>
      </c>
      <c r="E37" s="16"/>
      <c r="F37" s="16"/>
      <c r="G37" s="19">
        <f t="shared" si="7"/>
        <v>17377</v>
      </c>
      <c r="H37" s="20">
        <f t="shared" si="2"/>
        <v>10350</v>
      </c>
      <c r="I37" s="18">
        <f t="shared" si="3"/>
        <v>5175</v>
      </c>
      <c r="J37" s="18">
        <f t="shared" si="4"/>
        <v>1615</v>
      </c>
      <c r="K37" s="18">
        <f t="shared" si="5"/>
        <v>1164</v>
      </c>
      <c r="L37" s="16"/>
      <c r="M37" s="16"/>
      <c r="N37" s="19">
        <f t="shared" si="8"/>
        <v>18304</v>
      </c>
      <c r="O37" s="30">
        <f t="shared" si="6"/>
        <v>927</v>
      </c>
      <c r="Q37" s="8">
        <v>60.4</v>
      </c>
    </row>
    <row r="38" spans="1:17" ht="15" customHeight="1" hidden="1">
      <c r="A38" s="7">
        <v>38965</v>
      </c>
      <c r="B38" s="4">
        <f>IF($E$6=10,(B39-$E$5),B39)</f>
        <v>10350</v>
      </c>
      <c r="C38" s="18">
        <f t="shared" si="0"/>
        <v>6251</v>
      </c>
      <c r="D38" s="18">
        <f t="shared" si="1"/>
        <v>776</v>
      </c>
      <c r="E38" s="16"/>
      <c r="F38" s="16"/>
      <c r="G38" s="19">
        <f t="shared" si="7"/>
        <v>17377</v>
      </c>
      <c r="H38" s="20">
        <f t="shared" si="2"/>
        <v>10350</v>
      </c>
      <c r="I38" s="18">
        <f t="shared" si="3"/>
        <v>5175</v>
      </c>
      <c r="J38" s="18">
        <f t="shared" si="4"/>
        <v>1615</v>
      </c>
      <c r="K38" s="18">
        <f t="shared" si="5"/>
        <v>1164</v>
      </c>
      <c r="L38" s="16"/>
      <c r="M38" s="16"/>
      <c r="N38" s="19">
        <f t="shared" si="8"/>
        <v>18304</v>
      </c>
      <c r="O38" s="30">
        <f t="shared" si="6"/>
        <v>927</v>
      </c>
      <c r="Q38" s="8">
        <v>60.4</v>
      </c>
    </row>
    <row r="39" spans="1:17" ht="15" customHeight="1" hidden="1">
      <c r="A39" s="7">
        <v>38995</v>
      </c>
      <c r="B39" s="4">
        <f>IF($E$6=11,(B40-$E$5),B40)</f>
        <v>10350</v>
      </c>
      <c r="C39" s="18">
        <f t="shared" si="0"/>
        <v>6748</v>
      </c>
      <c r="D39" s="18">
        <f t="shared" si="1"/>
        <v>776</v>
      </c>
      <c r="E39" s="16"/>
      <c r="F39" s="16"/>
      <c r="G39" s="19">
        <f t="shared" si="7"/>
        <v>17874</v>
      </c>
      <c r="H39" s="20">
        <f t="shared" si="2"/>
        <v>10350</v>
      </c>
      <c r="I39" s="18">
        <f t="shared" si="3"/>
        <v>5175</v>
      </c>
      <c r="J39" s="18">
        <f t="shared" si="4"/>
        <v>2360</v>
      </c>
      <c r="K39" s="18">
        <f t="shared" si="5"/>
        <v>1164</v>
      </c>
      <c r="L39" s="16"/>
      <c r="M39" s="16"/>
      <c r="N39" s="19">
        <f t="shared" si="8"/>
        <v>19049</v>
      </c>
      <c r="O39" s="30">
        <f t="shared" si="6"/>
        <v>1175</v>
      </c>
      <c r="Q39" s="8">
        <v>65.2</v>
      </c>
    </row>
    <row r="40" spans="1:17" ht="15" customHeight="1" hidden="1">
      <c r="A40" s="7">
        <v>39026</v>
      </c>
      <c r="B40" s="4">
        <f>IF($E$6=12,(B41-$E$5),B41)</f>
        <v>10600</v>
      </c>
      <c r="C40" s="18">
        <f t="shared" si="0"/>
        <v>6911</v>
      </c>
      <c r="D40" s="18">
        <f t="shared" si="1"/>
        <v>795</v>
      </c>
      <c r="E40" s="16"/>
      <c r="F40" s="16"/>
      <c r="G40" s="19">
        <f t="shared" si="7"/>
        <v>18306</v>
      </c>
      <c r="H40" s="20">
        <f t="shared" si="2"/>
        <v>10600</v>
      </c>
      <c r="I40" s="18">
        <f t="shared" si="3"/>
        <v>5300</v>
      </c>
      <c r="J40" s="18">
        <f t="shared" si="4"/>
        <v>2417</v>
      </c>
      <c r="K40" s="18">
        <f t="shared" si="5"/>
        <v>1193</v>
      </c>
      <c r="L40" s="16"/>
      <c r="M40" s="16"/>
      <c r="N40" s="19">
        <f t="shared" si="8"/>
        <v>19510</v>
      </c>
      <c r="O40" s="30">
        <f t="shared" si="6"/>
        <v>1204</v>
      </c>
      <c r="P40" s="3"/>
      <c r="Q40" s="8">
        <v>65.2</v>
      </c>
    </row>
    <row r="41" spans="1:17" ht="15" customHeight="1" hidden="1">
      <c r="A41" s="7">
        <v>39056</v>
      </c>
      <c r="B41" s="4">
        <f>IF($E$6=1,(B42-$E$5),B42)</f>
        <v>10600</v>
      </c>
      <c r="C41" s="18">
        <f t="shared" si="0"/>
        <v>6911</v>
      </c>
      <c r="D41" s="18">
        <f t="shared" si="1"/>
        <v>795</v>
      </c>
      <c r="E41" s="16"/>
      <c r="F41" s="16"/>
      <c r="G41" s="19">
        <f t="shared" si="7"/>
        <v>18306</v>
      </c>
      <c r="H41" s="20">
        <f t="shared" si="2"/>
        <v>10600</v>
      </c>
      <c r="I41" s="18">
        <f t="shared" si="3"/>
        <v>5300</v>
      </c>
      <c r="J41" s="18">
        <f t="shared" si="4"/>
        <v>2417</v>
      </c>
      <c r="K41" s="18">
        <f t="shared" si="5"/>
        <v>1193</v>
      </c>
      <c r="L41" s="16"/>
      <c r="M41" s="16"/>
      <c r="N41" s="19">
        <f t="shared" si="8"/>
        <v>19510</v>
      </c>
      <c r="O41" s="30">
        <f t="shared" si="6"/>
        <v>1204</v>
      </c>
      <c r="P41" s="3"/>
      <c r="Q41" s="8">
        <v>65.2</v>
      </c>
    </row>
    <row r="42" spans="1:17" s="5" customFormat="1" ht="15" customHeight="1" thickTop="1">
      <c r="A42" s="7">
        <v>39087</v>
      </c>
      <c r="B42" s="4">
        <f>IF($E$6=2,(B43-$E$5),B43)</f>
        <v>10600</v>
      </c>
      <c r="C42" s="18">
        <f t="shared" si="0"/>
        <v>7293</v>
      </c>
      <c r="D42" s="18">
        <f t="shared" si="1"/>
        <v>795</v>
      </c>
      <c r="E42" s="16"/>
      <c r="F42" s="16"/>
      <c r="G42" s="19">
        <f t="shared" si="7"/>
        <v>18688</v>
      </c>
      <c r="H42" s="20">
        <f t="shared" si="2"/>
        <v>10600</v>
      </c>
      <c r="I42" s="18">
        <f t="shared" si="3"/>
        <v>5300</v>
      </c>
      <c r="J42" s="18">
        <f t="shared" si="4"/>
        <v>2989</v>
      </c>
      <c r="K42" s="18">
        <f t="shared" si="5"/>
        <v>1193</v>
      </c>
      <c r="L42" s="16"/>
      <c r="M42" s="16"/>
      <c r="N42" s="19">
        <f t="shared" si="8"/>
        <v>20082</v>
      </c>
      <c r="O42" s="30">
        <f t="shared" si="6"/>
        <v>1394</v>
      </c>
      <c r="P42" s="8"/>
      <c r="Q42" s="8">
        <v>68.8</v>
      </c>
    </row>
    <row r="43" spans="1:17" s="5" customFormat="1" ht="15" customHeight="1">
      <c r="A43" s="7">
        <v>39118</v>
      </c>
      <c r="B43" s="4">
        <f>IF($E$6=3,(B44-$E$5),B44)</f>
        <v>10600</v>
      </c>
      <c r="C43" s="18">
        <f t="shared" si="0"/>
        <v>7293</v>
      </c>
      <c r="D43" s="18">
        <f t="shared" si="1"/>
        <v>795</v>
      </c>
      <c r="E43" s="16"/>
      <c r="F43" s="16"/>
      <c r="G43" s="19">
        <f t="shared" si="7"/>
        <v>18688</v>
      </c>
      <c r="H43" s="20">
        <f t="shared" si="2"/>
        <v>10600</v>
      </c>
      <c r="I43" s="18">
        <f t="shared" si="3"/>
        <v>5300</v>
      </c>
      <c r="J43" s="18">
        <f t="shared" si="4"/>
        <v>2989</v>
      </c>
      <c r="K43" s="18">
        <f t="shared" si="5"/>
        <v>1193</v>
      </c>
      <c r="L43" s="16"/>
      <c r="M43" s="16"/>
      <c r="N43" s="19">
        <f t="shared" si="8"/>
        <v>20082</v>
      </c>
      <c r="O43" s="30">
        <f t="shared" si="6"/>
        <v>1394</v>
      </c>
      <c r="P43" s="8"/>
      <c r="Q43" s="8">
        <v>68.8</v>
      </c>
    </row>
    <row r="44" spans="1:17" ht="15" customHeight="1">
      <c r="A44" s="7">
        <v>39146</v>
      </c>
      <c r="B44" s="4">
        <f>IF($E$6=4,(B45-$E$5),B45)</f>
        <v>10600</v>
      </c>
      <c r="C44" s="18">
        <f t="shared" si="0"/>
        <v>7293</v>
      </c>
      <c r="D44" s="18">
        <f t="shared" si="1"/>
        <v>795</v>
      </c>
      <c r="E44" s="16"/>
      <c r="F44" s="16"/>
      <c r="G44" s="19">
        <f t="shared" si="7"/>
        <v>18688</v>
      </c>
      <c r="H44" s="20">
        <f t="shared" si="2"/>
        <v>10600</v>
      </c>
      <c r="I44" s="18">
        <f t="shared" si="3"/>
        <v>5300</v>
      </c>
      <c r="J44" s="18">
        <f t="shared" si="4"/>
        <v>2989</v>
      </c>
      <c r="K44" s="18">
        <f t="shared" si="5"/>
        <v>1193</v>
      </c>
      <c r="L44" s="16"/>
      <c r="M44" s="16"/>
      <c r="N44" s="19">
        <f t="shared" si="8"/>
        <v>20082</v>
      </c>
      <c r="O44" s="30">
        <f t="shared" si="6"/>
        <v>1394</v>
      </c>
      <c r="Q44" s="8">
        <v>68.8</v>
      </c>
    </row>
    <row r="45" spans="1:17" ht="15" customHeight="1">
      <c r="A45" s="7">
        <v>39177</v>
      </c>
      <c r="B45" s="4">
        <f>IF($E$6=5,(B46-$E$5),B46)</f>
        <v>10600</v>
      </c>
      <c r="C45" s="18">
        <f t="shared" si="0"/>
        <v>7441</v>
      </c>
      <c r="D45" s="18">
        <f t="shared" si="1"/>
        <v>795</v>
      </c>
      <c r="E45" s="16"/>
      <c r="F45" s="16"/>
      <c r="G45" s="19">
        <f t="shared" si="7"/>
        <v>18836</v>
      </c>
      <c r="H45" s="20">
        <f t="shared" si="2"/>
        <v>10600</v>
      </c>
      <c r="I45" s="18">
        <f t="shared" si="3"/>
        <v>5300</v>
      </c>
      <c r="J45" s="18">
        <f t="shared" si="4"/>
        <v>3212</v>
      </c>
      <c r="K45" s="18">
        <f t="shared" si="5"/>
        <v>1193</v>
      </c>
      <c r="L45" s="16"/>
      <c r="M45" s="16"/>
      <c r="N45" s="19">
        <f t="shared" si="8"/>
        <v>20305</v>
      </c>
      <c r="O45" s="30">
        <f t="shared" si="6"/>
        <v>1469</v>
      </c>
      <c r="Q45" s="8">
        <v>70.2</v>
      </c>
    </row>
    <row r="46" spans="1:17" ht="15" customHeight="1">
      <c r="A46" s="7">
        <v>39207</v>
      </c>
      <c r="B46" s="4">
        <f>IF($E$6=6,(B47-$E$5),B47)</f>
        <v>10600</v>
      </c>
      <c r="C46" s="18">
        <f t="shared" si="0"/>
        <v>7441</v>
      </c>
      <c r="D46" s="18">
        <f t="shared" si="1"/>
        <v>795</v>
      </c>
      <c r="E46" s="16"/>
      <c r="F46" s="16"/>
      <c r="G46" s="19">
        <f t="shared" si="7"/>
        <v>18836</v>
      </c>
      <c r="H46" s="20">
        <f t="shared" si="2"/>
        <v>10600</v>
      </c>
      <c r="I46" s="18">
        <f t="shared" si="3"/>
        <v>5300</v>
      </c>
      <c r="J46" s="18">
        <f t="shared" si="4"/>
        <v>3212</v>
      </c>
      <c r="K46" s="18">
        <f t="shared" si="5"/>
        <v>1193</v>
      </c>
      <c r="L46" s="16"/>
      <c r="M46" s="16"/>
      <c r="N46" s="19">
        <f t="shared" si="8"/>
        <v>20305</v>
      </c>
      <c r="O46" s="30">
        <f t="shared" si="6"/>
        <v>1469</v>
      </c>
      <c r="Q46" s="8">
        <v>70.2</v>
      </c>
    </row>
    <row r="47" spans="1:17" ht="15" customHeight="1">
      <c r="A47" s="7">
        <v>39238</v>
      </c>
      <c r="B47" s="4">
        <f>IF($E$6=7,(B48-$E$5),B48)</f>
        <v>10600</v>
      </c>
      <c r="C47" s="18">
        <f t="shared" si="0"/>
        <v>7441</v>
      </c>
      <c r="D47" s="18">
        <f t="shared" si="1"/>
        <v>795</v>
      </c>
      <c r="E47" s="16"/>
      <c r="F47" s="16"/>
      <c r="G47" s="19">
        <f t="shared" si="7"/>
        <v>18836</v>
      </c>
      <c r="H47" s="20">
        <f t="shared" si="2"/>
        <v>10600</v>
      </c>
      <c r="I47" s="18">
        <f t="shared" si="3"/>
        <v>5300</v>
      </c>
      <c r="J47" s="18">
        <f t="shared" si="4"/>
        <v>3212</v>
      </c>
      <c r="K47" s="18">
        <f t="shared" si="5"/>
        <v>1193</v>
      </c>
      <c r="L47" s="16"/>
      <c r="M47" s="16"/>
      <c r="N47" s="19">
        <f t="shared" si="8"/>
        <v>20305</v>
      </c>
      <c r="O47" s="30">
        <f t="shared" si="6"/>
        <v>1469</v>
      </c>
      <c r="Q47" s="8">
        <v>70.2</v>
      </c>
    </row>
    <row r="48" spans="1:17" ht="15" customHeight="1">
      <c r="A48" s="7">
        <v>39268</v>
      </c>
      <c r="B48" s="4">
        <f>IF($E$6=8,(B49-$E$5),B49)</f>
        <v>10600</v>
      </c>
      <c r="C48" s="18">
        <f t="shared" si="0"/>
        <v>7537</v>
      </c>
      <c r="D48" s="18">
        <f t="shared" si="1"/>
        <v>795</v>
      </c>
      <c r="E48" s="16"/>
      <c r="F48" s="16"/>
      <c r="G48" s="19">
        <f t="shared" si="7"/>
        <v>18932</v>
      </c>
      <c r="H48" s="20">
        <f t="shared" si="2"/>
        <v>10600</v>
      </c>
      <c r="I48" s="18">
        <f t="shared" si="3"/>
        <v>5300</v>
      </c>
      <c r="J48" s="18">
        <f t="shared" si="4"/>
        <v>3355</v>
      </c>
      <c r="K48" s="18">
        <f t="shared" si="5"/>
        <v>1193</v>
      </c>
      <c r="L48" s="16"/>
      <c r="M48" s="16"/>
      <c r="N48" s="19">
        <f t="shared" si="8"/>
        <v>20448</v>
      </c>
      <c r="O48" s="30">
        <f t="shared" si="6"/>
        <v>1516</v>
      </c>
      <c r="Q48" s="8">
        <v>71.1</v>
      </c>
    </row>
    <row r="49" spans="1:17" ht="15" customHeight="1">
      <c r="A49" s="7">
        <v>39299</v>
      </c>
      <c r="B49" s="4">
        <f>IF($E$6=9,(B50-$E$5),B50)</f>
        <v>10600</v>
      </c>
      <c r="C49" s="18">
        <f t="shared" si="0"/>
        <v>7537</v>
      </c>
      <c r="D49" s="18">
        <f t="shared" si="1"/>
        <v>795</v>
      </c>
      <c r="E49" s="16"/>
      <c r="F49" s="16"/>
      <c r="G49" s="19">
        <f t="shared" si="7"/>
        <v>18932</v>
      </c>
      <c r="H49" s="20">
        <f t="shared" si="2"/>
        <v>10600</v>
      </c>
      <c r="I49" s="18">
        <f t="shared" si="3"/>
        <v>5300</v>
      </c>
      <c r="J49" s="18">
        <f t="shared" si="4"/>
        <v>3355</v>
      </c>
      <c r="K49" s="18">
        <f t="shared" si="5"/>
        <v>1193</v>
      </c>
      <c r="L49" s="16"/>
      <c r="M49" s="16"/>
      <c r="N49" s="19">
        <f t="shared" si="8"/>
        <v>20448</v>
      </c>
      <c r="O49" s="30">
        <f t="shared" si="6"/>
        <v>1516</v>
      </c>
      <c r="Q49" s="8">
        <v>71.1</v>
      </c>
    </row>
    <row r="50" spans="1:17" ht="15" customHeight="1">
      <c r="A50" s="7">
        <v>39330</v>
      </c>
      <c r="B50" s="4">
        <f>IF($E$6=10,(B51-$E$5),B51)</f>
        <v>10600</v>
      </c>
      <c r="C50" s="18">
        <f t="shared" si="0"/>
        <v>7537</v>
      </c>
      <c r="D50" s="18">
        <f t="shared" si="1"/>
        <v>795</v>
      </c>
      <c r="E50" s="16"/>
      <c r="F50" s="16"/>
      <c r="G50" s="19">
        <f t="shared" si="7"/>
        <v>18932</v>
      </c>
      <c r="H50" s="20">
        <f t="shared" si="2"/>
        <v>10600</v>
      </c>
      <c r="I50" s="18">
        <f t="shared" si="3"/>
        <v>5300</v>
      </c>
      <c r="J50" s="18">
        <f t="shared" si="4"/>
        <v>3355</v>
      </c>
      <c r="K50" s="18">
        <f t="shared" si="5"/>
        <v>1193</v>
      </c>
      <c r="L50" s="16"/>
      <c r="M50" s="16"/>
      <c r="N50" s="19">
        <f t="shared" si="8"/>
        <v>20448</v>
      </c>
      <c r="O50" s="30">
        <f t="shared" si="6"/>
        <v>1516</v>
      </c>
      <c r="Q50" s="8">
        <v>71.1</v>
      </c>
    </row>
    <row r="51" spans="1:17" ht="15" customHeight="1">
      <c r="A51" s="7">
        <v>39360</v>
      </c>
      <c r="B51" s="4">
        <f>IF($E$6=11,(B52-$E$5),B52)</f>
        <v>10600</v>
      </c>
      <c r="C51" s="18">
        <f t="shared" si="0"/>
        <v>8056</v>
      </c>
      <c r="D51" s="18">
        <f t="shared" si="1"/>
        <v>795</v>
      </c>
      <c r="E51" s="16"/>
      <c r="F51" s="16"/>
      <c r="G51" s="19">
        <f t="shared" si="7"/>
        <v>19451</v>
      </c>
      <c r="H51" s="20">
        <f t="shared" si="2"/>
        <v>10600</v>
      </c>
      <c r="I51" s="18">
        <f t="shared" si="3"/>
        <v>5300</v>
      </c>
      <c r="J51" s="18">
        <f t="shared" si="4"/>
        <v>4134</v>
      </c>
      <c r="K51" s="18">
        <f t="shared" si="5"/>
        <v>1193</v>
      </c>
      <c r="L51" s="16"/>
      <c r="M51" s="16"/>
      <c r="N51" s="19">
        <f t="shared" si="8"/>
        <v>21227</v>
      </c>
      <c r="O51" s="30">
        <f t="shared" si="6"/>
        <v>1776</v>
      </c>
      <c r="Q51" s="8">
        <v>76</v>
      </c>
    </row>
    <row r="52" spans="1:17" ht="15" customHeight="1">
      <c r="A52" s="7">
        <v>39391</v>
      </c>
      <c r="B52" s="4">
        <f>IF($E$6=12,(B53-$E$5),B53)</f>
        <v>10850</v>
      </c>
      <c r="C52" s="18">
        <f t="shared" si="0"/>
        <v>8246</v>
      </c>
      <c r="D52" s="18">
        <f t="shared" si="1"/>
        <v>814</v>
      </c>
      <c r="E52" s="16"/>
      <c r="F52" s="16"/>
      <c r="G52" s="19">
        <f t="shared" si="7"/>
        <v>19910</v>
      </c>
      <c r="H52" s="20">
        <f t="shared" si="2"/>
        <v>10850</v>
      </c>
      <c r="I52" s="18">
        <f t="shared" si="3"/>
        <v>5425</v>
      </c>
      <c r="J52" s="18">
        <f t="shared" si="4"/>
        <v>4232</v>
      </c>
      <c r="K52" s="18">
        <f t="shared" si="5"/>
        <v>1221</v>
      </c>
      <c r="L52" s="16"/>
      <c r="M52" s="16"/>
      <c r="N52" s="19">
        <f t="shared" si="8"/>
        <v>21728</v>
      </c>
      <c r="O52" s="30">
        <f t="shared" si="6"/>
        <v>1818</v>
      </c>
      <c r="P52" s="3"/>
      <c r="Q52" s="8">
        <v>76</v>
      </c>
    </row>
    <row r="53" spans="1:17" ht="15" customHeight="1">
      <c r="A53" s="9">
        <v>39421</v>
      </c>
      <c r="B53" s="36">
        <f>IF($E$6=1,(B54-$E$5),B54)</f>
        <v>10850</v>
      </c>
      <c r="C53" s="18">
        <f t="shared" si="0"/>
        <v>8246</v>
      </c>
      <c r="D53" s="18">
        <f t="shared" si="1"/>
        <v>814</v>
      </c>
      <c r="E53" s="19"/>
      <c r="F53" s="19"/>
      <c r="G53" s="19">
        <f t="shared" si="7"/>
        <v>19910</v>
      </c>
      <c r="H53" s="20">
        <f t="shared" si="2"/>
        <v>10850</v>
      </c>
      <c r="I53" s="18">
        <f t="shared" si="3"/>
        <v>5425</v>
      </c>
      <c r="J53" s="18">
        <f t="shared" si="4"/>
        <v>4232</v>
      </c>
      <c r="K53" s="18">
        <f t="shared" si="5"/>
        <v>1221</v>
      </c>
      <c r="L53" s="19"/>
      <c r="M53" s="19"/>
      <c r="N53" s="19">
        <f t="shared" si="8"/>
        <v>21728</v>
      </c>
      <c r="O53" s="30">
        <f t="shared" si="6"/>
        <v>1818</v>
      </c>
      <c r="P53" s="3"/>
      <c r="Q53" s="8">
        <v>76</v>
      </c>
    </row>
    <row r="54" spans="1:17" ht="15" customHeight="1">
      <c r="A54" s="7">
        <v>39452</v>
      </c>
      <c r="B54" s="36">
        <f>IF($E$6=2,(B55-$E$5),B55)</f>
        <v>10850</v>
      </c>
      <c r="C54" s="18">
        <f t="shared" si="0"/>
        <v>8528</v>
      </c>
      <c r="D54" s="18">
        <f>ROUND(B54*$E$7%,0)</f>
        <v>814</v>
      </c>
      <c r="E54" s="19"/>
      <c r="F54" s="19"/>
      <c r="G54" s="19">
        <f>SUM(B54:F54)</f>
        <v>20192</v>
      </c>
      <c r="H54" s="20">
        <f>B54</f>
        <v>10850</v>
      </c>
      <c r="I54" s="18">
        <f t="shared" si="3"/>
        <v>5425</v>
      </c>
      <c r="J54" s="18">
        <f>ROUND((H54+I54)*(Q54-50)/100,0)</f>
        <v>4655</v>
      </c>
      <c r="K54" s="18">
        <f>ROUND((H54+I54)*$E$7%,0)</f>
        <v>1221</v>
      </c>
      <c r="L54" s="19"/>
      <c r="M54" s="19"/>
      <c r="N54" s="19">
        <f>SUM(H54:M54)</f>
        <v>22151</v>
      </c>
      <c r="O54" s="30">
        <f>N54-G54</f>
        <v>1959</v>
      </c>
      <c r="P54" s="3"/>
      <c r="Q54" s="8">
        <v>78.6</v>
      </c>
    </row>
    <row r="55" spans="1:17" ht="15" customHeight="1">
      <c r="A55" s="9">
        <v>39483</v>
      </c>
      <c r="B55" s="36">
        <f>IF($E$6=3,(B56-$E$5),B56)</f>
        <v>10850</v>
      </c>
      <c r="C55" s="18">
        <f>ROUND(B55*Q55%,0)</f>
        <v>8528</v>
      </c>
      <c r="D55" s="18">
        <f>ROUND(B55*$E$7%,0)</f>
        <v>814</v>
      </c>
      <c r="E55" s="19"/>
      <c r="F55" s="19"/>
      <c r="G55" s="19">
        <f>SUM(B55:F55)</f>
        <v>20192</v>
      </c>
      <c r="H55" s="20">
        <f>B55</f>
        <v>10850</v>
      </c>
      <c r="I55" s="18">
        <f t="shared" si="3"/>
        <v>5425</v>
      </c>
      <c r="J55" s="18">
        <f>ROUND((H55+I55)*(Q55-50)/100,0)</f>
        <v>4655</v>
      </c>
      <c r="K55" s="18">
        <f>ROUND((H55+I55)*$E$7%,0)</f>
        <v>1221</v>
      </c>
      <c r="L55" s="19"/>
      <c r="M55" s="19"/>
      <c r="N55" s="19">
        <f>SUM(H55:M55)</f>
        <v>22151</v>
      </c>
      <c r="O55" s="30">
        <f>N55-G55</f>
        <v>1959</v>
      </c>
      <c r="P55" s="3"/>
      <c r="Q55" s="8">
        <v>78.6</v>
      </c>
    </row>
    <row r="56" spans="1:17" ht="15" customHeight="1">
      <c r="A56" s="9">
        <v>39512</v>
      </c>
      <c r="B56" s="37">
        <f>IF($E$6=4,(B57-$E$5),B57)</f>
        <v>10850</v>
      </c>
      <c r="C56" s="22">
        <f>ROUND(B56*Q56%,0)</f>
        <v>8528</v>
      </c>
      <c r="D56" s="22">
        <f>ROUND(B56*$E$7%,0)</f>
        <v>814</v>
      </c>
      <c r="E56" s="38"/>
      <c r="F56" s="38"/>
      <c r="G56" s="38">
        <f>SUM(B56:F56)</f>
        <v>20192</v>
      </c>
      <c r="H56" s="23">
        <f>B56</f>
        <v>10850</v>
      </c>
      <c r="I56" s="22">
        <f t="shared" si="3"/>
        <v>5425</v>
      </c>
      <c r="J56" s="22">
        <f>ROUND((H56+I56)*(Q56-50)/100,0)</f>
        <v>4655</v>
      </c>
      <c r="K56" s="22">
        <f>ROUND((H56+I56)*$E$7%,0)</f>
        <v>1221</v>
      </c>
      <c r="L56" s="38"/>
      <c r="M56" s="38"/>
      <c r="N56" s="38">
        <f>SUM(H56:M56)</f>
        <v>22151</v>
      </c>
      <c r="O56" s="39">
        <f>N56-G56</f>
        <v>1959</v>
      </c>
      <c r="P56" s="3"/>
      <c r="Q56" s="8">
        <v>78.6</v>
      </c>
    </row>
    <row r="57" spans="1:17" ht="15" customHeight="1">
      <c r="A57" s="7">
        <v>39543</v>
      </c>
      <c r="B57" s="36">
        <f>IF($E$6=5,(B58-$E$5),B58)</f>
        <v>10850</v>
      </c>
      <c r="C57" s="18">
        <f>ROUND(B57*Q57%,0)</f>
        <v>8615</v>
      </c>
      <c r="D57" s="18">
        <f>ROUND(B57*$E$7%,0)</f>
        <v>814</v>
      </c>
      <c r="E57" s="19"/>
      <c r="F57" s="19"/>
      <c r="G57" s="19">
        <f>SUM(B57:F57)</f>
        <v>20279</v>
      </c>
      <c r="H57" s="20">
        <f>B57</f>
        <v>10850</v>
      </c>
      <c r="I57" s="18">
        <f t="shared" si="3"/>
        <v>5425</v>
      </c>
      <c r="J57" s="18">
        <f>ROUND((H57+I57)*(Q57-50)/100,0)</f>
        <v>4785</v>
      </c>
      <c r="K57" s="18">
        <f>ROUND((H57+I57)*$E$7%,0)</f>
        <v>1221</v>
      </c>
      <c r="L57" s="19"/>
      <c r="M57" s="19"/>
      <c r="N57" s="19">
        <f>SUM(H57:M57)</f>
        <v>22281</v>
      </c>
      <c r="O57" s="30">
        <f>N57-G57</f>
        <v>2002</v>
      </c>
      <c r="P57" s="3"/>
      <c r="Q57" s="8">
        <v>79.4</v>
      </c>
    </row>
    <row r="58" spans="1:17" ht="15" customHeight="1">
      <c r="A58" s="43">
        <v>39576</v>
      </c>
      <c r="B58" s="44">
        <f>E4</f>
        <v>10850</v>
      </c>
      <c r="C58" s="45">
        <f>ROUND(B58*Q58%,0)</f>
        <v>8615</v>
      </c>
      <c r="D58" s="45">
        <f>ROUND(B58*$E$7%,0)</f>
        <v>814</v>
      </c>
      <c r="E58" s="46"/>
      <c r="F58" s="46"/>
      <c r="G58" s="46">
        <f>SUM(B58:F58)</f>
        <v>20279</v>
      </c>
      <c r="H58" s="47">
        <f>B58</f>
        <v>10850</v>
      </c>
      <c r="I58" s="45">
        <f t="shared" si="3"/>
        <v>5425</v>
      </c>
      <c r="J58" s="45">
        <f>ROUND((H58+I58)*(Q58-50)/100,0)</f>
        <v>4785</v>
      </c>
      <c r="K58" s="45">
        <f>ROUND((H58+I58)*$E$7%,0)</f>
        <v>1221</v>
      </c>
      <c r="L58" s="46"/>
      <c r="M58" s="46"/>
      <c r="N58" s="46">
        <f>SUM(H58:M58)</f>
        <v>22281</v>
      </c>
      <c r="O58" s="48">
        <f>N58-G58</f>
        <v>2002</v>
      </c>
      <c r="P58" s="3"/>
      <c r="Q58" s="8">
        <v>79.4</v>
      </c>
    </row>
    <row r="59" spans="1:15" ht="15.75" thickBot="1">
      <c r="A59" s="14" t="s">
        <v>3</v>
      </c>
      <c r="B59" s="10">
        <f>SUM(B42:B58)</f>
        <v>181950</v>
      </c>
      <c r="C59" s="10">
        <f aca="true" t="shared" si="9" ref="C59:M59">SUM(C42:C58)</f>
        <v>134175</v>
      </c>
      <c r="D59" s="10">
        <f t="shared" si="9"/>
        <v>13648</v>
      </c>
      <c r="E59" s="10">
        <f t="shared" si="9"/>
        <v>0</v>
      </c>
      <c r="F59" s="10">
        <f t="shared" si="9"/>
        <v>0</v>
      </c>
      <c r="G59" s="10">
        <f t="shared" si="9"/>
        <v>329773</v>
      </c>
      <c r="H59" s="10">
        <f t="shared" si="9"/>
        <v>181950</v>
      </c>
      <c r="I59" s="10">
        <f t="shared" si="9"/>
        <v>90975</v>
      </c>
      <c r="J59" s="10">
        <f t="shared" si="9"/>
        <v>64801</v>
      </c>
      <c r="K59" s="10">
        <f t="shared" si="9"/>
        <v>20477</v>
      </c>
      <c r="L59" s="10">
        <f t="shared" si="9"/>
        <v>0</v>
      </c>
      <c r="M59" s="10">
        <f t="shared" si="9"/>
        <v>0</v>
      </c>
      <c r="N59" s="41">
        <f>SUM(N42:N58)</f>
        <v>358203</v>
      </c>
      <c r="O59" s="40">
        <f>SUM(O42:O58)</f>
        <v>28430</v>
      </c>
    </row>
    <row r="60" spans="1:17" s="2" customFormat="1" ht="13.5" thickTop="1">
      <c r="A60" s="35"/>
      <c r="O60" s="11"/>
      <c r="P60" s="11"/>
      <c r="Q60" s="11"/>
    </row>
    <row r="61" spans="1:17" ht="12.75">
      <c r="A61" s="33"/>
      <c r="B61" s="33"/>
      <c r="C61" s="33"/>
      <c r="Q61" s="34">
        <f>ROUND((B45+C45)*50/100,0)</f>
        <v>9021</v>
      </c>
    </row>
    <row r="62" ht="12.75">
      <c r="Q62" s="8">
        <f>ROUND((H45+I45+J45)*50/100,0)</f>
        <v>9556</v>
      </c>
    </row>
  </sheetData>
  <sheetProtection password="C68D" sheet="1" objects="1" scenarios="1"/>
  <mergeCells count="36">
    <mergeCell ref="O4:O8"/>
    <mergeCell ref="F3:N3"/>
    <mergeCell ref="L16:L17"/>
    <mergeCell ref="L5:N7"/>
    <mergeCell ref="L4:N4"/>
    <mergeCell ref="L8:N8"/>
    <mergeCell ref="F8:G8"/>
    <mergeCell ref="I8:K8"/>
    <mergeCell ref="A8:D8"/>
    <mergeCell ref="I5:K7"/>
    <mergeCell ref="A4:D4"/>
    <mergeCell ref="A5:D5"/>
    <mergeCell ref="A6:D6"/>
    <mergeCell ref="I4:K4"/>
    <mergeCell ref="F5:H7"/>
    <mergeCell ref="F4:H4"/>
    <mergeCell ref="Q15:Q17"/>
    <mergeCell ref="B16:B17"/>
    <mergeCell ref="C16:C17"/>
    <mergeCell ref="D16:D17"/>
    <mergeCell ref="K16:K17"/>
    <mergeCell ref="G16:G17"/>
    <mergeCell ref="N16:N17"/>
    <mergeCell ref="I16:I17"/>
    <mergeCell ref="M16:M17"/>
    <mergeCell ref="F16:F17"/>
    <mergeCell ref="A1:L1"/>
    <mergeCell ref="A14:O14"/>
    <mergeCell ref="A15:A17"/>
    <mergeCell ref="H16:H17"/>
    <mergeCell ref="J16:J17"/>
    <mergeCell ref="H15:N15"/>
    <mergeCell ref="O15:O17"/>
    <mergeCell ref="B15:G15"/>
    <mergeCell ref="E16:E17"/>
    <mergeCell ref="A7:D7"/>
  </mergeCells>
  <dataValidations count="5">
    <dataValidation type="list" allowBlank="1" showInputMessage="1" showErrorMessage="1" errorTitle="Your entry is not correct" error="Hello, &#10;Type either 5 or 7.5 or 15 or 0 only" sqref="E7">
      <formula1>"5,7.5,15,30,0"</formula1>
    </dataValidation>
    <dataValidation type="whole" allowBlank="1" showInputMessage="1" showErrorMessage="1" sqref="E4">
      <formula1>4000</formula1>
      <formula2>25000</formula2>
    </dataValidation>
    <dataValidation type="whole" allowBlank="1" showInputMessage="1" showErrorMessage="1" errorTitle="Sorry Dear" error="Please type your increament amount" sqref="E5">
      <formula1>100</formula1>
      <formula2>650</formula2>
    </dataValidation>
    <dataValidation type="whole" allowBlank="1" showInputMessage="1" showErrorMessage="1" sqref="E6">
      <formula1>1</formula1>
      <formula2>12</formula2>
    </dataValidation>
    <dataValidation type="list" allowBlank="1" showInputMessage="1" showErrorMessage="1" errorTitle="Your entry is not correct" error="Hello, &#10;Type either 10 or 20 or 30 or 0 only" sqref="E8">
      <formula1>"10,20,30,0"</formula1>
    </dataValidation>
  </dataValidations>
  <printOptions/>
  <pageMargins left="0.75" right="0.75" top="1" bottom="1" header="0.5" footer="0.5"/>
  <pageSetup blackAndWhite="1" horizontalDpi="180" verticalDpi="18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L1"/>
    </sheetView>
  </sheetViews>
  <sheetFormatPr defaultColWidth="9.140625" defaultRowHeight="12.75"/>
  <cols>
    <col min="1" max="1" width="8.00390625" style="1" customWidth="1"/>
    <col min="2" max="2" width="9.140625" style="1" customWidth="1"/>
    <col min="3" max="3" width="8.00390625" style="1" customWidth="1"/>
    <col min="4" max="4" width="4.57421875" style="1" customWidth="1"/>
    <col min="5" max="5" width="7.140625" style="1" customWidth="1"/>
    <col min="6" max="7" width="7.8515625" style="1" customWidth="1"/>
    <col min="8" max="8" width="8.00390625" style="1" customWidth="1"/>
    <col min="9" max="9" width="9.140625" style="1" customWidth="1"/>
    <col min="10" max="10" width="7.140625" style="1" customWidth="1"/>
    <col min="11" max="11" width="8.00390625" style="1" customWidth="1"/>
    <col min="12" max="12" width="9.140625" style="8" customWidth="1"/>
    <col min="13" max="13" width="9.8515625" style="8" customWidth="1"/>
    <col min="14" max="14" width="0" style="8" hidden="1" customWidth="1"/>
    <col min="15" max="16384" width="9.140625" style="1" customWidth="1"/>
  </cols>
  <sheetData>
    <row r="1" spans="1:12" ht="21" customHeight="1" thickBo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1" customHeight="1" thickBot="1" thickTop="1">
      <c r="A2" s="32"/>
      <c r="B2" s="32"/>
      <c r="C2" s="32"/>
      <c r="D2" s="110" t="s">
        <v>9</v>
      </c>
      <c r="E2" s="111"/>
      <c r="F2" s="111"/>
      <c r="G2" s="111"/>
      <c r="H2" s="111"/>
      <c r="I2" s="111"/>
      <c r="J2" s="111"/>
      <c r="K2" s="111"/>
      <c r="L2" s="112"/>
      <c r="M2" s="62" t="s">
        <v>3</v>
      </c>
      <c r="N2" s="59"/>
    </row>
    <row r="3" spans="1:14" ht="15" customHeight="1" thickBot="1" thickTop="1">
      <c r="A3" s="114" t="s">
        <v>20</v>
      </c>
      <c r="B3" s="114"/>
      <c r="C3" s="115"/>
      <c r="D3" s="97" t="s">
        <v>22</v>
      </c>
      <c r="E3" s="97"/>
      <c r="F3" s="97"/>
      <c r="G3" s="93" t="s">
        <v>25</v>
      </c>
      <c r="H3" s="94"/>
      <c r="I3" s="95"/>
      <c r="J3" s="103" t="s">
        <v>23</v>
      </c>
      <c r="K3" s="103"/>
      <c r="L3" s="103"/>
      <c r="M3" s="98">
        <f>J4+J7</f>
        <v>25982</v>
      </c>
      <c r="N3" s="60"/>
    </row>
    <row r="4" spans="1:14" ht="15" customHeight="1" thickBot="1" thickTop="1">
      <c r="A4" s="114"/>
      <c r="B4" s="114"/>
      <c r="C4" s="115"/>
      <c r="D4" s="96">
        <f>L29</f>
        <v>28430</v>
      </c>
      <c r="E4" s="96"/>
      <c r="F4" s="96"/>
      <c r="G4" s="83">
        <f>ROUND(D4*C7/100*103/100,0)</f>
        <v>2928</v>
      </c>
      <c r="H4" s="84"/>
      <c r="I4" s="85"/>
      <c r="J4" s="96">
        <f>D4-G4</f>
        <v>25502</v>
      </c>
      <c r="K4" s="96"/>
      <c r="L4" s="96"/>
      <c r="M4" s="99"/>
      <c r="N4" s="61"/>
    </row>
    <row r="5" spans="1:14" ht="15" customHeight="1" thickBot="1" thickTop="1">
      <c r="A5" s="114"/>
      <c r="B5" s="114"/>
      <c r="C5" s="115"/>
      <c r="D5" s="96"/>
      <c r="E5" s="96"/>
      <c r="F5" s="96"/>
      <c r="G5" s="86"/>
      <c r="H5" s="87"/>
      <c r="I5" s="88"/>
      <c r="J5" s="96"/>
      <c r="K5" s="96"/>
      <c r="L5" s="96"/>
      <c r="M5" s="99"/>
      <c r="N5" s="61"/>
    </row>
    <row r="6" spans="1:14" ht="15" customHeight="1" thickBot="1" thickTop="1">
      <c r="A6" s="114"/>
      <c r="B6" s="114"/>
      <c r="C6" s="115"/>
      <c r="D6" s="96"/>
      <c r="E6" s="96"/>
      <c r="F6" s="96"/>
      <c r="G6" s="89"/>
      <c r="H6" s="90"/>
      <c r="I6" s="91"/>
      <c r="J6" s="96"/>
      <c r="K6" s="96"/>
      <c r="L6" s="96"/>
      <c r="M6" s="99"/>
      <c r="N6" s="61"/>
    </row>
    <row r="7" spans="1:13" ht="15" customHeight="1" thickBot="1" thickTop="1">
      <c r="A7" s="113" t="s">
        <v>24</v>
      </c>
      <c r="B7" s="113"/>
      <c r="C7" s="55">
        <v>10</v>
      </c>
      <c r="D7" s="107" t="s">
        <v>26</v>
      </c>
      <c r="E7" s="108"/>
      <c r="F7" s="57">
        <f>N33-N32</f>
        <v>535</v>
      </c>
      <c r="G7" s="109">
        <f>ROUND(F7*C7/100*103/100,0)</f>
        <v>55</v>
      </c>
      <c r="H7" s="109"/>
      <c r="I7" s="109"/>
      <c r="J7" s="105">
        <f>F7-G7</f>
        <v>480</v>
      </c>
      <c r="K7" s="105"/>
      <c r="L7" s="106"/>
      <c r="M7" s="99"/>
    </row>
    <row r="8" ht="15" customHeight="1" thickBot="1" thickTop="1">
      <c r="A8" s="49" t="s">
        <v>18</v>
      </c>
    </row>
    <row r="9" spans="1:14" ht="14.25" thickBot="1" thickTop="1">
      <c r="A9" s="65" t="s">
        <v>11</v>
      </c>
      <c r="B9" s="72" t="s">
        <v>4</v>
      </c>
      <c r="C9" s="73"/>
      <c r="D9" s="73"/>
      <c r="E9" s="73"/>
      <c r="F9" s="77"/>
      <c r="G9" s="72" t="s">
        <v>5</v>
      </c>
      <c r="H9" s="73"/>
      <c r="I9" s="73"/>
      <c r="J9" s="73"/>
      <c r="K9" s="77"/>
      <c r="L9" s="74" t="s">
        <v>9</v>
      </c>
      <c r="N9" s="80" t="s">
        <v>6</v>
      </c>
    </row>
    <row r="10" spans="1:14" s="5" customFormat="1" ht="13.5" customHeight="1" thickTop="1">
      <c r="A10" s="66"/>
      <c r="B10" s="68" t="s">
        <v>0</v>
      </c>
      <c r="C10" s="70" t="s">
        <v>1</v>
      </c>
      <c r="D10" s="70" t="s">
        <v>17</v>
      </c>
      <c r="E10" s="70" t="s">
        <v>2</v>
      </c>
      <c r="F10" s="81" t="s">
        <v>3</v>
      </c>
      <c r="G10" s="68" t="s">
        <v>0</v>
      </c>
      <c r="H10" s="70" t="s">
        <v>7</v>
      </c>
      <c r="I10" s="70" t="s">
        <v>1</v>
      </c>
      <c r="J10" s="70" t="s">
        <v>2</v>
      </c>
      <c r="K10" s="81" t="s">
        <v>3</v>
      </c>
      <c r="L10" s="75"/>
      <c r="M10" s="3"/>
      <c r="N10" s="80"/>
    </row>
    <row r="11" spans="1:14" s="5" customFormat="1" ht="45.75" customHeight="1" thickBot="1">
      <c r="A11" s="67"/>
      <c r="B11" s="69"/>
      <c r="C11" s="71"/>
      <c r="D11" s="71"/>
      <c r="E11" s="71"/>
      <c r="F11" s="82"/>
      <c r="G11" s="69"/>
      <c r="H11" s="71"/>
      <c r="I11" s="71"/>
      <c r="J11" s="71"/>
      <c r="K11" s="82"/>
      <c r="L11" s="76"/>
      <c r="M11" s="3"/>
      <c r="N11" s="80"/>
    </row>
    <row r="12" spans="1:14" s="5" customFormat="1" ht="15" customHeight="1" thickTop="1">
      <c r="A12" s="7">
        <v>39087</v>
      </c>
      <c r="B12" s="27">
        <v>10600</v>
      </c>
      <c r="C12" s="18">
        <f aca="true" t="shared" si="0" ref="C12:C28">ROUND(B12*N12%,0)</f>
        <v>7293</v>
      </c>
      <c r="D12" s="28">
        <v>7.5</v>
      </c>
      <c r="E12" s="15">
        <f aca="true" t="shared" si="1" ref="E12:E27">ROUND(B12*D12%,0)</f>
        <v>795</v>
      </c>
      <c r="F12" s="19">
        <f>ROUND(SUM(B12:E12)-D12,0)</f>
        <v>18688</v>
      </c>
      <c r="G12" s="20">
        <f aca="true" t="shared" si="2" ref="G12:G27">B12</f>
        <v>10600</v>
      </c>
      <c r="H12" s="18">
        <f aca="true" t="shared" si="3" ref="H12:H28">G12*50%</f>
        <v>5300</v>
      </c>
      <c r="I12" s="18">
        <f aca="true" t="shared" si="4" ref="I12:I28">ROUND((G12+H12)*(N12-50)/100,0)</f>
        <v>2989</v>
      </c>
      <c r="J12" s="15">
        <f aca="true" t="shared" si="5" ref="J12:J27">ROUND((G12+H12)*D12%,0)</f>
        <v>1193</v>
      </c>
      <c r="K12" s="19">
        <f>ROUND(SUM(G12:J12),0)</f>
        <v>20082</v>
      </c>
      <c r="L12" s="21">
        <f>ROUND(K12-F12,0)</f>
        <v>1394</v>
      </c>
      <c r="M12" s="8"/>
      <c r="N12" s="8">
        <v>68.8</v>
      </c>
    </row>
    <row r="13" spans="1:14" s="5" customFormat="1" ht="15" customHeight="1">
      <c r="A13" s="7">
        <v>39118</v>
      </c>
      <c r="B13" s="27">
        <v>10600</v>
      </c>
      <c r="C13" s="18">
        <f t="shared" si="0"/>
        <v>7293</v>
      </c>
      <c r="D13" s="28">
        <v>7.5</v>
      </c>
      <c r="E13" s="15">
        <f t="shared" si="1"/>
        <v>795</v>
      </c>
      <c r="F13" s="19">
        <f aca="true" t="shared" si="6" ref="F13:F28">ROUND(SUM(B13:E13)-D13,0)</f>
        <v>18688</v>
      </c>
      <c r="G13" s="20">
        <f t="shared" si="2"/>
        <v>10600</v>
      </c>
      <c r="H13" s="18">
        <f t="shared" si="3"/>
        <v>5300</v>
      </c>
      <c r="I13" s="18">
        <f t="shared" si="4"/>
        <v>2989</v>
      </c>
      <c r="J13" s="15">
        <f t="shared" si="5"/>
        <v>1193</v>
      </c>
      <c r="K13" s="19">
        <f aca="true" t="shared" si="7" ref="K13:K28">ROUND(SUM(G13:J13),0)</f>
        <v>20082</v>
      </c>
      <c r="L13" s="21">
        <f aca="true" t="shared" si="8" ref="L13:L28">ROUND(K13-F13,0)</f>
        <v>1394</v>
      </c>
      <c r="M13" s="8"/>
      <c r="N13" s="8">
        <v>68.8</v>
      </c>
    </row>
    <row r="14" spans="1:14" ht="15" customHeight="1">
      <c r="A14" s="7">
        <v>39146</v>
      </c>
      <c r="B14" s="27">
        <v>10600</v>
      </c>
      <c r="C14" s="18">
        <f t="shared" si="0"/>
        <v>7293</v>
      </c>
      <c r="D14" s="28">
        <v>7.5</v>
      </c>
      <c r="E14" s="15">
        <f t="shared" si="1"/>
        <v>795</v>
      </c>
      <c r="F14" s="19">
        <f t="shared" si="6"/>
        <v>18688</v>
      </c>
      <c r="G14" s="20">
        <f t="shared" si="2"/>
        <v>10600</v>
      </c>
      <c r="H14" s="18">
        <f t="shared" si="3"/>
        <v>5300</v>
      </c>
      <c r="I14" s="18">
        <f t="shared" si="4"/>
        <v>2989</v>
      </c>
      <c r="J14" s="15">
        <f t="shared" si="5"/>
        <v>1193</v>
      </c>
      <c r="K14" s="19">
        <f t="shared" si="7"/>
        <v>20082</v>
      </c>
      <c r="L14" s="21">
        <f t="shared" si="8"/>
        <v>1394</v>
      </c>
      <c r="N14" s="8">
        <v>68.8</v>
      </c>
    </row>
    <row r="15" spans="1:14" ht="15" customHeight="1">
      <c r="A15" s="7">
        <v>39177</v>
      </c>
      <c r="B15" s="27">
        <v>10600</v>
      </c>
      <c r="C15" s="18">
        <f t="shared" si="0"/>
        <v>7441</v>
      </c>
      <c r="D15" s="28">
        <v>7.5</v>
      </c>
      <c r="E15" s="15">
        <f t="shared" si="1"/>
        <v>795</v>
      </c>
      <c r="F15" s="19">
        <f t="shared" si="6"/>
        <v>18836</v>
      </c>
      <c r="G15" s="20">
        <f t="shared" si="2"/>
        <v>10600</v>
      </c>
      <c r="H15" s="18">
        <f t="shared" si="3"/>
        <v>5300</v>
      </c>
      <c r="I15" s="18">
        <f t="shared" si="4"/>
        <v>3212</v>
      </c>
      <c r="J15" s="15">
        <f t="shared" si="5"/>
        <v>1193</v>
      </c>
      <c r="K15" s="19">
        <f t="shared" si="7"/>
        <v>20305</v>
      </c>
      <c r="L15" s="21">
        <f t="shared" si="8"/>
        <v>1469</v>
      </c>
      <c r="N15" s="8">
        <v>70.2</v>
      </c>
    </row>
    <row r="16" spans="1:14" ht="15" customHeight="1">
      <c r="A16" s="7">
        <v>39207</v>
      </c>
      <c r="B16" s="27">
        <v>10600</v>
      </c>
      <c r="C16" s="18">
        <f t="shared" si="0"/>
        <v>7441</v>
      </c>
      <c r="D16" s="28">
        <v>7.5</v>
      </c>
      <c r="E16" s="15">
        <f t="shared" si="1"/>
        <v>795</v>
      </c>
      <c r="F16" s="19">
        <f t="shared" si="6"/>
        <v>18836</v>
      </c>
      <c r="G16" s="20">
        <f t="shared" si="2"/>
        <v>10600</v>
      </c>
      <c r="H16" s="18">
        <f t="shared" si="3"/>
        <v>5300</v>
      </c>
      <c r="I16" s="18">
        <f t="shared" si="4"/>
        <v>3212</v>
      </c>
      <c r="J16" s="15">
        <f t="shared" si="5"/>
        <v>1193</v>
      </c>
      <c r="K16" s="19">
        <f t="shared" si="7"/>
        <v>20305</v>
      </c>
      <c r="L16" s="21">
        <f t="shared" si="8"/>
        <v>1469</v>
      </c>
      <c r="N16" s="8">
        <v>70.2</v>
      </c>
    </row>
    <row r="17" spans="1:14" ht="15" customHeight="1">
      <c r="A17" s="7">
        <v>39238</v>
      </c>
      <c r="B17" s="27">
        <v>10600</v>
      </c>
      <c r="C17" s="18">
        <f t="shared" si="0"/>
        <v>7441</v>
      </c>
      <c r="D17" s="28">
        <v>7.5</v>
      </c>
      <c r="E17" s="15">
        <f t="shared" si="1"/>
        <v>795</v>
      </c>
      <c r="F17" s="19">
        <f t="shared" si="6"/>
        <v>18836</v>
      </c>
      <c r="G17" s="20">
        <f t="shared" si="2"/>
        <v>10600</v>
      </c>
      <c r="H17" s="18">
        <f t="shared" si="3"/>
        <v>5300</v>
      </c>
      <c r="I17" s="18">
        <f t="shared" si="4"/>
        <v>3212</v>
      </c>
      <c r="J17" s="15">
        <f t="shared" si="5"/>
        <v>1193</v>
      </c>
      <c r="K17" s="19">
        <f t="shared" si="7"/>
        <v>20305</v>
      </c>
      <c r="L17" s="21">
        <f t="shared" si="8"/>
        <v>1469</v>
      </c>
      <c r="N17" s="8">
        <v>70.2</v>
      </c>
    </row>
    <row r="18" spans="1:14" ht="15" customHeight="1">
      <c r="A18" s="7">
        <v>39268</v>
      </c>
      <c r="B18" s="27">
        <v>10600</v>
      </c>
      <c r="C18" s="18">
        <f t="shared" si="0"/>
        <v>7537</v>
      </c>
      <c r="D18" s="28">
        <v>7.5</v>
      </c>
      <c r="E18" s="15">
        <f t="shared" si="1"/>
        <v>795</v>
      </c>
      <c r="F18" s="19">
        <f t="shared" si="6"/>
        <v>18932</v>
      </c>
      <c r="G18" s="20">
        <f t="shared" si="2"/>
        <v>10600</v>
      </c>
      <c r="H18" s="18">
        <f t="shared" si="3"/>
        <v>5300</v>
      </c>
      <c r="I18" s="18">
        <f t="shared" si="4"/>
        <v>3355</v>
      </c>
      <c r="J18" s="15">
        <f t="shared" si="5"/>
        <v>1193</v>
      </c>
      <c r="K18" s="19">
        <f t="shared" si="7"/>
        <v>20448</v>
      </c>
      <c r="L18" s="21">
        <f t="shared" si="8"/>
        <v>1516</v>
      </c>
      <c r="N18" s="8">
        <v>71.1</v>
      </c>
    </row>
    <row r="19" spans="1:14" ht="15" customHeight="1">
      <c r="A19" s="7">
        <v>39299</v>
      </c>
      <c r="B19" s="27">
        <v>10600</v>
      </c>
      <c r="C19" s="18">
        <f t="shared" si="0"/>
        <v>7537</v>
      </c>
      <c r="D19" s="28">
        <v>7.5</v>
      </c>
      <c r="E19" s="15">
        <f t="shared" si="1"/>
        <v>795</v>
      </c>
      <c r="F19" s="19">
        <f t="shared" si="6"/>
        <v>18932</v>
      </c>
      <c r="G19" s="20">
        <f t="shared" si="2"/>
        <v>10600</v>
      </c>
      <c r="H19" s="18">
        <f t="shared" si="3"/>
        <v>5300</v>
      </c>
      <c r="I19" s="18">
        <f t="shared" si="4"/>
        <v>3355</v>
      </c>
      <c r="J19" s="15">
        <f t="shared" si="5"/>
        <v>1193</v>
      </c>
      <c r="K19" s="19">
        <f t="shared" si="7"/>
        <v>20448</v>
      </c>
      <c r="L19" s="21">
        <f t="shared" si="8"/>
        <v>1516</v>
      </c>
      <c r="N19" s="8">
        <v>71.1</v>
      </c>
    </row>
    <row r="20" spans="1:14" ht="15" customHeight="1">
      <c r="A20" s="7">
        <v>39330</v>
      </c>
      <c r="B20" s="27">
        <v>10600</v>
      </c>
      <c r="C20" s="18">
        <f t="shared" si="0"/>
        <v>7537</v>
      </c>
      <c r="D20" s="28">
        <v>7.5</v>
      </c>
      <c r="E20" s="15">
        <f t="shared" si="1"/>
        <v>795</v>
      </c>
      <c r="F20" s="19">
        <f t="shared" si="6"/>
        <v>18932</v>
      </c>
      <c r="G20" s="20">
        <f t="shared" si="2"/>
        <v>10600</v>
      </c>
      <c r="H20" s="18">
        <f t="shared" si="3"/>
        <v>5300</v>
      </c>
      <c r="I20" s="18">
        <f t="shared" si="4"/>
        <v>3355</v>
      </c>
      <c r="J20" s="15">
        <f t="shared" si="5"/>
        <v>1193</v>
      </c>
      <c r="K20" s="19">
        <f t="shared" si="7"/>
        <v>20448</v>
      </c>
      <c r="L20" s="21">
        <f t="shared" si="8"/>
        <v>1516</v>
      </c>
      <c r="N20" s="8">
        <v>71.1</v>
      </c>
    </row>
    <row r="21" spans="1:14" ht="15" customHeight="1">
      <c r="A21" s="7">
        <v>39360</v>
      </c>
      <c r="B21" s="27">
        <v>10600</v>
      </c>
      <c r="C21" s="18">
        <f t="shared" si="0"/>
        <v>8056</v>
      </c>
      <c r="D21" s="28">
        <v>7.5</v>
      </c>
      <c r="E21" s="15">
        <f t="shared" si="1"/>
        <v>795</v>
      </c>
      <c r="F21" s="19">
        <f t="shared" si="6"/>
        <v>19451</v>
      </c>
      <c r="G21" s="20">
        <f t="shared" si="2"/>
        <v>10600</v>
      </c>
      <c r="H21" s="18">
        <f t="shared" si="3"/>
        <v>5300</v>
      </c>
      <c r="I21" s="18">
        <f t="shared" si="4"/>
        <v>4134</v>
      </c>
      <c r="J21" s="15">
        <f t="shared" si="5"/>
        <v>1193</v>
      </c>
      <c r="K21" s="19">
        <f t="shared" si="7"/>
        <v>21227</v>
      </c>
      <c r="L21" s="21">
        <f t="shared" si="8"/>
        <v>1776</v>
      </c>
      <c r="N21" s="8">
        <v>76</v>
      </c>
    </row>
    <row r="22" spans="1:14" ht="15" customHeight="1">
      <c r="A22" s="7">
        <v>39391</v>
      </c>
      <c r="B22" s="27">
        <v>10850</v>
      </c>
      <c r="C22" s="18">
        <f t="shared" si="0"/>
        <v>8246</v>
      </c>
      <c r="D22" s="28">
        <v>7.5</v>
      </c>
      <c r="E22" s="15">
        <f t="shared" si="1"/>
        <v>814</v>
      </c>
      <c r="F22" s="19">
        <f t="shared" si="6"/>
        <v>19910</v>
      </c>
      <c r="G22" s="20">
        <f t="shared" si="2"/>
        <v>10850</v>
      </c>
      <c r="H22" s="18">
        <f t="shared" si="3"/>
        <v>5425</v>
      </c>
      <c r="I22" s="18">
        <f t="shared" si="4"/>
        <v>4232</v>
      </c>
      <c r="J22" s="15">
        <f t="shared" si="5"/>
        <v>1221</v>
      </c>
      <c r="K22" s="19">
        <f t="shared" si="7"/>
        <v>21728</v>
      </c>
      <c r="L22" s="21">
        <f t="shared" si="8"/>
        <v>1818</v>
      </c>
      <c r="M22" s="3"/>
      <c r="N22" s="8">
        <v>76</v>
      </c>
    </row>
    <row r="23" spans="1:14" ht="15" customHeight="1">
      <c r="A23" s="9">
        <v>39421</v>
      </c>
      <c r="B23" s="27">
        <v>10850</v>
      </c>
      <c r="C23" s="22">
        <f t="shared" si="0"/>
        <v>8246</v>
      </c>
      <c r="D23" s="28">
        <v>7.5</v>
      </c>
      <c r="E23" s="15">
        <f t="shared" si="1"/>
        <v>814</v>
      </c>
      <c r="F23" s="19">
        <f t="shared" si="6"/>
        <v>19910</v>
      </c>
      <c r="G23" s="23">
        <f t="shared" si="2"/>
        <v>10850</v>
      </c>
      <c r="H23" s="22">
        <f t="shared" si="3"/>
        <v>5425</v>
      </c>
      <c r="I23" s="22">
        <f t="shared" si="4"/>
        <v>4232</v>
      </c>
      <c r="J23" s="15">
        <f t="shared" si="5"/>
        <v>1221</v>
      </c>
      <c r="K23" s="19">
        <f t="shared" si="7"/>
        <v>21728</v>
      </c>
      <c r="L23" s="21">
        <f t="shared" si="8"/>
        <v>1818</v>
      </c>
      <c r="M23" s="3"/>
      <c r="N23" s="8">
        <v>76</v>
      </c>
    </row>
    <row r="24" spans="1:14" ht="15" customHeight="1">
      <c r="A24" s="7">
        <v>39452</v>
      </c>
      <c r="B24" s="27">
        <v>10850</v>
      </c>
      <c r="C24" s="22">
        <f t="shared" si="0"/>
        <v>8528</v>
      </c>
      <c r="D24" s="28">
        <v>7.5</v>
      </c>
      <c r="E24" s="15">
        <f t="shared" si="1"/>
        <v>814</v>
      </c>
      <c r="F24" s="19">
        <f t="shared" si="6"/>
        <v>20192</v>
      </c>
      <c r="G24" s="23">
        <f t="shared" si="2"/>
        <v>10850</v>
      </c>
      <c r="H24" s="22">
        <f t="shared" si="3"/>
        <v>5425</v>
      </c>
      <c r="I24" s="22">
        <f t="shared" si="4"/>
        <v>4655</v>
      </c>
      <c r="J24" s="15">
        <f t="shared" si="5"/>
        <v>1221</v>
      </c>
      <c r="K24" s="19">
        <f t="shared" si="7"/>
        <v>22151</v>
      </c>
      <c r="L24" s="21">
        <f t="shared" si="8"/>
        <v>1959</v>
      </c>
      <c r="M24" s="3"/>
      <c r="N24" s="8">
        <v>78.6</v>
      </c>
    </row>
    <row r="25" spans="1:14" ht="15" customHeight="1">
      <c r="A25" s="7">
        <v>39483</v>
      </c>
      <c r="B25" s="50">
        <v>10850</v>
      </c>
      <c r="C25" s="18">
        <f t="shared" si="0"/>
        <v>8528</v>
      </c>
      <c r="D25" s="28">
        <v>7.5</v>
      </c>
      <c r="E25" s="18">
        <f t="shared" si="1"/>
        <v>814</v>
      </c>
      <c r="F25" s="19">
        <f t="shared" si="6"/>
        <v>20192</v>
      </c>
      <c r="G25" s="20">
        <f t="shared" si="2"/>
        <v>10850</v>
      </c>
      <c r="H25" s="18">
        <f t="shared" si="3"/>
        <v>5425</v>
      </c>
      <c r="I25" s="18">
        <f t="shared" si="4"/>
        <v>4655</v>
      </c>
      <c r="J25" s="18">
        <f t="shared" si="5"/>
        <v>1221</v>
      </c>
      <c r="K25" s="19">
        <f t="shared" si="7"/>
        <v>22151</v>
      </c>
      <c r="L25" s="21">
        <f t="shared" si="8"/>
        <v>1959</v>
      </c>
      <c r="M25" s="3"/>
      <c r="N25" s="8">
        <v>78.6</v>
      </c>
    </row>
    <row r="26" spans="1:14" ht="15" customHeight="1">
      <c r="A26" s="7">
        <v>39512</v>
      </c>
      <c r="B26" s="50">
        <v>10850</v>
      </c>
      <c r="C26" s="18">
        <f t="shared" si="0"/>
        <v>8528</v>
      </c>
      <c r="D26" s="28">
        <v>7.5</v>
      </c>
      <c r="E26" s="18">
        <f t="shared" si="1"/>
        <v>814</v>
      </c>
      <c r="F26" s="19">
        <f t="shared" si="6"/>
        <v>20192</v>
      </c>
      <c r="G26" s="20">
        <f t="shared" si="2"/>
        <v>10850</v>
      </c>
      <c r="H26" s="18">
        <f t="shared" si="3"/>
        <v>5425</v>
      </c>
      <c r="I26" s="18">
        <f t="shared" si="4"/>
        <v>4655</v>
      </c>
      <c r="J26" s="18">
        <f t="shared" si="5"/>
        <v>1221</v>
      </c>
      <c r="K26" s="19">
        <f t="shared" si="7"/>
        <v>22151</v>
      </c>
      <c r="L26" s="21">
        <f t="shared" si="8"/>
        <v>1959</v>
      </c>
      <c r="M26" s="3"/>
      <c r="N26" s="8">
        <v>78.6</v>
      </c>
    </row>
    <row r="27" spans="1:14" ht="15" customHeight="1">
      <c r="A27" s="7">
        <v>39543</v>
      </c>
      <c r="B27" s="50">
        <v>10850</v>
      </c>
      <c r="C27" s="18">
        <f t="shared" si="0"/>
        <v>8615</v>
      </c>
      <c r="D27" s="28">
        <v>7.5</v>
      </c>
      <c r="E27" s="18">
        <f t="shared" si="1"/>
        <v>814</v>
      </c>
      <c r="F27" s="19">
        <f t="shared" si="6"/>
        <v>20279</v>
      </c>
      <c r="G27" s="20">
        <f t="shared" si="2"/>
        <v>10850</v>
      </c>
      <c r="H27" s="18">
        <f t="shared" si="3"/>
        <v>5425</v>
      </c>
      <c r="I27" s="18">
        <f t="shared" si="4"/>
        <v>4785</v>
      </c>
      <c r="J27" s="18">
        <f t="shared" si="5"/>
        <v>1221</v>
      </c>
      <c r="K27" s="19">
        <f t="shared" si="7"/>
        <v>22281</v>
      </c>
      <c r="L27" s="21">
        <f t="shared" si="8"/>
        <v>2002</v>
      </c>
      <c r="M27" s="3"/>
      <c r="N27" s="8">
        <v>79.4</v>
      </c>
    </row>
    <row r="28" spans="1:14" ht="15" customHeight="1">
      <c r="A28" s="43">
        <v>39576</v>
      </c>
      <c r="B28" s="51">
        <v>10850</v>
      </c>
      <c r="C28" s="18">
        <f t="shared" si="0"/>
        <v>8615</v>
      </c>
      <c r="D28" s="28">
        <v>7.5</v>
      </c>
      <c r="E28" s="18">
        <f>ROUND(B28*D28%,0)</f>
        <v>814</v>
      </c>
      <c r="F28" s="19">
        <f t="shared" si="6"/>
        <v>20279</v>
      </c>
      <c r="G28" s="20">
        <f>B28</f>
        <v>10850</v>
      </c>
      <c r="H28" s="18">
        <f t="shared" si="3"/>
        <v>5425</v>
      </c>
      <c r="I28" s="18">
        <f t="shared" si="4"/>
        <v>4785</v>
      </c>
      <c r="J28" s="18">
        <f>ROUND((G28+H28)*D28%,0)</f>
        <v>1221</v>
      </c>
      <c r="K28" s="19">
        <f t="shared" si="7"/>
        <v>22281</v>
      </c>
      <c r="L28" s="21">
        <f t="shared" si="8"/>
        <v>2002</v>
      </c>
      <c r="M28" s="3"/>
      <c r="N28" s="8">
        <v>79.4</v>
      </c>
    </row>
    <row r="29" spans="1:12" ht="18.75" thickBot="1">
      <c r="A29" s="14" t="s">
        <v>3</v>
      </c>
      <c r="B29" s="10">
        <f>ROUND(SUM(B12:B28),0)</f>
        <v>181950</v>
      </c>
      <c r="C29" s="10">
        <f aca="true" t="shared" si="9" ref="C29:L29">ROUND(SUM(C12:C28),0)</f>
        <v>134175</v>
      </c>
      <c r="D29" s="10"/>
      <c r="E29" s="10">
        <f t="shared" si="9"/>
        <v>13648</v>
      </c>
      <c r="F29" s="10">
        <f t="shared" si="9"/>
        <v>329773</v>
      </c>
      <c r="G29" s="10">
        <f t="shared" si="9"/>
        <v>181950</v>
      </c>
      <c r="H29" s="10">
        <f t="shared" si="9"/>
        <v>90975</v>
      </c>
      <c r="I29" s="10">
        <f t="shared" si="9"/>
        <v>64801</v>
      </c>
      <c r="J29" s="10">
        <f t="shared" si="9"/>
        <v>20477</v>
      </c>
      <c r="K29" s="10">
        <f t="shared" si="9"/>
        <v>358203</v>
      </c>
      <c r="L29" s="54">
        <f t="shared" si="9"/>
        <v>28430</v>
      </c>
    </row>
    <row r="30" spans="1:14" s="2" customFormat="1" ht="13.5" thickTop="1">
      <c r="A30" s="6"/>
      <c r="L30" s="11"/>
      <c r="M30" s="11"/>
      <c r="N30" s="11"/>
    </row>
    <row r="32" ht="12.75">
      <c r="N32" s="34">
        <f>ROUND((B15+C15)*50/100,0)</f>
        <v>9021</v>
      </c>
    </row>
    <row r="33" ht="12.75">
      <c r="N33" s="34">
        <f>ROUND((G15+H15+I15)*50/100,0)</f>
        <v>9556</v>
      </c>
    </row>
    <row r="34" ht="18">
      <c r="M34" s="53"/>
    </row>
  </sheetData>
  <sheetProtection password="C68D" sheet="1" objects="1" scenarios="1"/>
  <mergeCells count="29">
    <mergeCell ref="M3:M7"/>
    <mergeCell ref="A7:B7"/>
    <mergeCell ref="G3:I3"/>
    <mergeCell ref="A3:C6"/>
    <mergeCell ref="J3:L3"/>
    <mergeCell ref="G4:I6"/>
    <mergeCell ref="J4:L6"/>
    <mergeCell ref="D7:E7"/>
    <mergeCell ref="G7:I7"/>
    <mergeCell ref="J7:L7"/>
    <mergeCell ref="D2:L2"/>
    <mergeCell ref="D3:F3"/>
    <mergeCell ref="D4:F6"/>
    <mergeCell ref="A1:L1"/>
    <mergeCell ref="N9:N11"/>
    <mergeCell ref="B10:B11"/>
    <mergeCell ref="C10:C11"/>
    <mergeCell ref="E10:E11"/>
    <mergeCell ref="J10:J11"/>
    <mergeCell ref="F10:F11"/>
    <mergeCell ref="K10:K11"/>
    <mergeCell ref="H10:H11"/>
    <mergeCell ref="D10:D11"/>
    <mergeCell ref="L9:L11"/>
    <mergeCell ref="B9:F9"/>
    <mergeCell ref="A9:A11"/>
    <mergeCell ref="G10:G11"/>
    <mergeCell ref="I10:I11"/>
    <mergeCell ref="G9:K9"/>
  </mergeCells>
  <dataValidations count="2">
    <dataValidation type="list" allowBlank="1" showInputMessage="1" showErrorMessage="1" sqref="D12:D28">
      <formula1>"5,7.5,15,30,0"</formula1>
    </dataValidation>
    <dataValidation type="list" allowBlank="1" showInputMessage="1" showErrorMessage="1" errorTitle="Your entry is not correct" error="Hello, &#10;Type either 10 or 20 or 30 or 0 only" sqref="C7">
      <formula1>"10,20,30,0"</formula1>
    </dataValidation>
  </dataValidations>
  <printOptions/>
  <pageMargins left="0.75" right="0.75" top="1" bottom="1" header="0.5" footer="0.5"/>
  <pageSetup blackAndWhite="1" horizontalDpi="180" verticalDpi="18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Bsnl,Virudhunagar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Bsnl</dc:creator>
  <cp:keywords/>
  <dc:description/>
  <cp:lastModifiedBy>bsnl</cp:lastModifiedBy>
  <cp:lastPrinted>2008-05-30T05:47:00Z</cp:lastPrinted>
  <dcterms:created xsi:type="dcterms:W3CDTF">2006-07-06T09:55:59Z</dcterms:created>
  <dcterms:modified xsi:type="dcterms:W3CDTF">2008-05-30T06:22:00Z</dcterms:modified>
  <cp:category/>
  <cp:version/>
  <cp:contentType/>
  <cp:contentStatus/>
</cp:coreProperties>
</file>